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4715" windowHeight="8190" firstSheet="8" activeTab="11"/>
  </bookViews>
  <sheets>
    <sheet name="ene-febr '11" sheetId="1" r:id="rId1"/>
    <sheet name="febr-mz '11" sheetId="2" r:id="rId2"/>
    <sheet name="mz-abr '11" sheetId="3" r:id="rId3"/>
    <sheet name="abr-my '11" sheetId="4" r:id="rId4"/>
    <sheet name="my-jun '11" sheetId="5" r:id="rId5"/>
    <sheet name="jun '11-jul '11" sheetId="6" r:id="rId6"/>
    <sheet name="jul '11-ag '11" sheetId="7" r:id="rId7"/>
    <sheet name="ag. '11-sept.'11" sheetId="8" r:id="rId8"/>
    <sheet name="sept. '11- oct.'11" sheetId="9" r:id="rId9"/>
    <sheet name="oct. '11- nov. '11" sheetId="10" r:id="rId10"/>
    <sheet name="Comparativa promedios" sheetId="11" r:id="rId11"/>
    <sheet name="Comparativa promedios anual" sheetId="12" r:id="rId12"/>
  </sheets>
  <definedNames/>
  <calcPr fullCalcOnLoad="1"/>
</workbook>
</file>

<file path=xl/sharedStrings.xml><?xml version="1.0" encoding="utf-8"?>
<sst xmlns="http://schemas.openxmlformats.org/spreadsheetml/2006/main" count="453" uniqueCount="45">
  <si>
    <t>Variación Porcentual</t>
  </si>
  <si>
    <r>
      <t>Vta 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</t>
    </r>
  </si>
  <si>
    <t>Promedio</t>
  </si>
  <si>
    <t>sobre promedio</t>
  </si>
  <si>
    <t>Pcia./Periodo</t>
  </si>
  <si>
    <t>de GNC</t>
  </si>
  <si>
    <t>EE. SS.</t>
  </si>
  <si>
    <t>por EE. SS.</t>
  </si>
  <si>
    <t>febr. 2011 / ene. 2011</t>
  </si>
  <si>
    <t>Buenos Aires</t>
  </si>
  <si>
    <t>Capital Federal</t>
  </si>
  <si>
    <t>Catamarca</t>
  </si>
  <si>
    <t>Córdoba</t>
  </si>
  <si>
    <t>Chubut</t>
  </si>
  <si>
    <t>Entre Ríos</t>
  </si>
  <si>
    <t>Jujuy</t>
  </si>
  <si>
    <t>La Pampa</t>
  </si>
  <si>
    <t>La Rioja</t>
  </si>
  <si>
    <t>Mendoza</t>
  </si>
  <si>
    <t>Neuquén</t>
  </si>
  <si>
    <t>Río Negro</t>
  </si>
  <si>
    <t xml:space="preserve">Salta </t>
  </si>
  <si>
    <t>San Juan</t>
  </si>
  <si>
    <t>San Luis</t>
  </si>
  <si>
    <t>Santa Fe</t>
  </si>
  <si>
    <t>Stgo del Estero</t>
  </si>
  <si>
    <t>Tierra del Fuego</t>
  </si>
  <si>
    <t>Tucumán</t>
  </si>
  <si>
    <t>Total País</t>
  </si>
  <si>
    <t>Marzo 2011 / Febr. 2011</t>
  </si>
  <si>
    <t>Abril 2011 / Marzo 2011</t>
  </si>
  <si>
    <t>Mayo 2011 / Abril 2011</t>
  </si>
  <si>
    <t>Mayo 2011 / Mayo 2010</t>
  </si>
  <si>
    <t>Junio 2011 / Mayo 2011</t>
  </si>
  <si>
    <t>jun. '11/ jun. '10</t>
  </si>
  <si>
    <t>Julio 2011 / Junio 2011</t>
  </si>
  <si>
    <t>jul. '11/ jul. '10</t>
  </si>
  <si>
    <t>Agosto 2011 / Julio 2011</t>
  </si>
  <si>
    <t>ago. '11/ ago. '10</t>
  </si>
  <si>
    <t xml:space="preserve"> Sept. 2011 / Agosto 2011</t>
  </si>
  <si>
    <t>sept. '11/ sept. '10</t>
  </si>
  <si>
    <t xml:space="preserve"> Oct. 2011 / Sept 2011</t>
  </si>
  <si>
    <t>oct. '11/ oct. '10</t>
  </si>
  <si>
    <t>Nov. 2011 / Oct. 2011</t>
  </si>
  <si>
    <t>Nov. '11/ Nov. '10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</si>
</sst>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  <numFmt numFmtId="170" formatCode="0.00000000"/>
  </numFmts>
  <fonts count="11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0"/>
    </font>
    <font>
      <b/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6" xfId="0" applyFont="1" applyFill="1" applyBorder="1" applyAlignment="1">
      <alignment horizontal="right"/>
    </xf>
    <xf numFmtId="2" fontId="4" fillId="3" borderId="9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6" xfId="0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2" fontId="6" fillId="0" borderId="10" xfId="0" applyNumberFormat="1" applyFont="1" applyBorder="1" applyAlignment="1">
      <alignment horizontal="center"/>
    </xf>
    <xf numFmtId="0" fontId="3" fillId="2" borderId="6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2" fontId="3" fillId="2" borderId="9" xfId="0" applyNumberFormat="1" applyFont="1" applyFill="1" applyBorder="1" applyAlignment="1">
      <alignment horizontal="right"/>
    </xf>
    <xf numFmtId="2" fontId="6" fillId="2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/>
    </xf>
    <xf numFmtId="0" fontId="4" fillId="4" borderId="6" xfId="0" applyFont="1" applyFill="1" applyBorder="1" applyAlignment="1">
      <alignment horizontal="right"/>
    </xf>
    <xf numFmtId="2" fontId="3" fillId="4" borderId="10" xfId="0" applyNumberFormat="1" applyFont="1" applyFill="1" applyBorder="1" applyAlignment="1">
      <alignment horizontal="center"/>
    </xf>
    <xf numFmtId="0" fontId="4" fillId="4" borderId="10" xfId="0" applyFont="1" applyFill="1" applyBorder="1" applyAlignment="1">
      <alignment/>
    </xf>
    <xf numFmtId="2" fontId="6" fillId="4" borderId="10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17" fontId="7" fillId="2" borderId="12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7" fillId="2" borderId="8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7" xfId="0" applyNumberFormat="1" applyFont="1" applyFill="1" applyBorder="1" applyAlignment="1">
      <alignment horizontal="right"/>
    </xf>
    <xf numFmtId="0" fontId="7" fillId="2" borderId="18" xfId="0" applyFont="1" applyFill="1" applyBorder="1" applyAlignment="1">
      <alignment/>
    </xf>
    <xf numFmtId="2" fontId="7" fillId="2" borderId="19" xfId="0" applyNumberFormat="1" applyFont="1" applyFill="1" applyBorder="1" applyAlignment="1">
      <alignment/>
    </xf>
    <xf numFmtId="17" fontId="7" fillId="2" borderId="20" xfId="0" applyNumberFormat="1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7" fillId="2" borderId="25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7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17" fontId="7" fillId="2" borderId="26" xfId="0" applyNumberFormat="1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2" fontId="1" fillId="0" borderId="28" xfId="0" applyNumberFormat="1" applyFont="1" applyBorder="1" applyAlignment="1">
      <alignment/>
    </xf>
    <xf numFmtId="2" fontId="7" fillId="2" borderId="29" xfId="0" applyNumberFormat="1" applyFont="1" applyFill="1" applyBorder="1" applyAlignment="1">
      <alignment/>
    </xf>
    <xf numFmtId="2" fontId="7" fillId="2" borderId="19" xfId="0" applyNumberFormat="1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0" fontId="4" fillId="4" borderId="5" xfId="0" applyFont="1" applyFill="1" applyBorder="1" applyAlignment="1">
      <alignment horizontal="right"/>
    </xf>
    <xf numFmtId="2" fontId="4" fillId="3" borderId="12" xfId="0" applyNumberFormat="1" applyFont="1" applyFill="1" applyBorder="1" applyAlignment="1">
      <alignment horizontal="right"/>
    </xf>
    <xf numFmtId="0" fontId="4" fillId="0" borderId="12" xfId="0" applyFont="1" applyBorder="1" applyAlignment="1">
      <alignment/>
    </xf>
    <xf numFmtId="2" fontId="4" fillId="3" borderId="12" xfId="0" applyNumberFormat="1" applyFont="1" applyFill="1" applyBorder="1" applyAlignment="1">
      <alignment/>
    </xf>
    <xf numFmtId="2" fontId="6" fillId="4" borderId="32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right"/>
    </xf>
    <xf numFmtId="2" fontId="4" fillId="3" borderId="17" xfId="0" applyNumberFormat="1" applyFont="1" applyFill="1" applyBorder="1" applyAlignment="1">
      <alignment horizontal="right"/>
    </xf>
    <xf numFmtId="0" fontId="4" fillId="0" borderId="17" xfId="0" applyFont="1" applyBorder="1" applyAlignment="1">
      <alignment/>
    </xf>
    <xf numFmtId="2" fontId="4" fillId="3" borderId="17" xfId="0" applyNumberFormat="1" applyFont="1" applyFill="1" applyBorder="1" applyAlignment="1">
      <alignment/>
    </xf>
    <xf numFmtId="0" fontId="4" fillId="0" borderId="7" xfId="0" applyFont="1" applyFill="1" applyBorder="1" applyAlignment="1">
      <alignment horizontal="right"/>
    </xf>
    <xf numFmtId="2" fontId="3" fillId="4" borderId="32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right"/>
    </xf>
    <xf numFmtId="0" fontId="4" fillId="4" borderId="1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3" borderId="13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2" fontId="4" fillId="3" borderId="13" xfId="0" applyNumberFormat="1" applyFont="1" applyFill="1" applyBorder="1" applyAlignment="1">
      <alignment/>
    </xf>
    <xf numFmtId="2" fontId="3" fillId="4" borderId="33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right"/>
    </xf>
    <xf numFmtId="0" fontId="3" fillId="2" borderId="34" xfId="0" applyFont="1" applyFill="1" applyBorder="1" applyAlignment="1">
      <alignment horizontal="right"/>
    </xf>
    <xf numFmtId="2" fontId="3" fillId="2" borderId="35" xfId="0" applyNumberFormat="1" applyFont="1" applyFill="1" applyBorder="1" applyAlignment="1">
      <alignment horizontal="right"/>
    </xf>
    <xf numFmtId="0" fontId="3" fillId="2" borderId="35" xfId="0" applyFont="1" applyFill="1" applyBorder="1" applyAlignment="1">
      <alignment/>
    </xf>
    <xf numFmtId="2" fontId="3" fillId="2" borderId="35" xfId="0" applyNumberFormat="1" applyFont="1" applyFill="1" applyBorder="1" applyAlignment="1">
      <alignment/>
    </xf>
    <xf numFmtId="2" fontId="6" fillId="2" borderId="32" xfId="0" applyNumberFormat="1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2" fontId="7" fillId="2" borderId="25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2" fontId="3" fillId="0" borderId="32" xfId="0" applyNumberFormat="1" applyFont="1" applyFill="1" applyBorder="1" applyAlignment="1">
      <alignment horizontal="center"/>
    </xf>
    <xf numFmtId="2" fontId="3" fillId="2" borderId="32" xfId="0" applyNumberFormat="1" applyFont="1" applyFill="1" applyBorder="1" applyAlignment="1">
      <alignment horizontal="center"/>
    </xf>
    <xf numFmtId="0" fontId="3" fillId="2" borderId="37" xfId="0" applyFont="1" applyFill="1" applyBorder="1" applyAlignment="1">
      <alignment/>
    </xf>
    <xf numFmtId="2" fontId="3" fillId="2" borderId="35" xfId="0" applyNumberFormat="1" applyFont="1" applyFill="1" applyBorder="1" applyAlignment="1">
      <alignment/>
    </xf>
    <xf numFmtId="0" fontId="7" fillId="2" borderId="38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7" fillId="2" borderId="39" xfId="0" applyFont="1" applyFill="1" applyBorder="1" applyAlignment="1">
      <alignment/>
    </xf>
    <xf numFmtId="0" fontId="7" fillId="2" borderId="40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30" xfId="0" applyFont="1" applyFill="1" applyBorder="1" applyAlignment="1">
      <alignment/>
    </xf>
    <xf numFmtId="0" fontId="3" fillId="2" borderId="42" xfId="0" applyFont="1" applyFill="1" applyBorder="1" applyAlignment="1">
      <alignment/>
    </xf>
    <xf numFmtId="2" fontId="3" fillId="2" borderId="42" xfId="0" applyNumberFormat="1" applyFont="1" applyFill="1" applyBorder="1" applyAlignment="1">
      <alignment/>
    </xf>
    <xf numFmtId="2" fontId="3" fillId="2" borderId="11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/>
    </xf>
    <xf numFmtId="0" fontId="3" fillId="2" borderId="11" xfId="0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0" fontId="4" fillId="0" borderId="28" xfId="0" applyFont="1" applyBorder="1" applyAlignment="1">
      <alignment/>
    </xf>
    <xf numFmtId="2" fontId="3" fillId="4" borderId="24" xfId="0" applyNumberFormat="1" applyFont="1" applyFill="1" applyBorder="1" applyAlignment="1">
      <alignment horizontal="center"/>
    </xf>
    <xf numFmtId="2" fontId="6" fillId="4" borderId="24" xfId="0" applyNumberFormat="1" applyFont="1" applyFill="1" applyBorder="1" applyAlignment="1">
      <alignment horizontal="center"/>
    </xf>
    <xf numFmtId="0" fontId="4" fillId="4" borderId="28" xfId="0" applyFont="1" applyFill="1" applyBorder="1" applyAlignment="1">
      <alignment/>
    </xf>
    <xf numFmtId="0" fontId="3" fillId="2" borderId="43" xfId="0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/>
    </xf>
    <xf numFmtId="17" fontId="7" fillId="2" borderId="26" xfId="0" applyNumberFormat="1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2" fontId="7" fillId="2" borderId="29" xfId="0" applyNumberFormat="1" applyFont="1" applyFill="1" applyBorder="1" applyAlignment="1">
      <alignment/>
    </xf>
    <xf numFmtId="2" fontId="4" fillId="0" borderId="44" xfId="0" applyNumberFormat="1" applyFont="1" applyFill="1" applyBorder="1" applyAlignment="1">
      <alignment/>
    </xf>
    <xf numFmtId="2" fontId="3" fillId="2" borderId="45" xfId="0" applyNumberFormat="1" applyFont="1" applyFill="1" applyBorder="1" applyAlignment="1">
      <alignment/>
    </xf>
    <xf numFmtId="2" fontId="6" fillId="0" borderId="46" xfId="0" applyNumberFormat="1" applyFont="1" applyFill="1" applyBorder="1" applyAlignment="1">
      <alignment horizontal="center"/>
    </xf>
    <xf numFmtId="2" fontId="3" fillId="4" borderId="46" xfId="0" applyNumberFormat="1" applyFont="1" applyFill="1" applyBorder="1" applyAlignment="1">
      <alignment horizontal="center"/>
    </xf>
    <xf numFmtId="2" fontId="6" fillId="4" borderId="46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3" fillId="2" borderId="47" xfId="0" applyFont="1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2" fontId="3" fillId="2" borderId="25" xfId="0" applyNumberFormat="1" applyFont="1" applyFill="1" applyBorder="1" applyAlignment="1">
      <alignment/>
    </xf>
    <xf numFmtId="2" fontId="6" fillId="2" borderId="11" xfId="0" applyNumberFormat="1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right"/>
    </xf>
    <xf numFmtId="2" fontId="7" fillId="2" borderId="29" xfId="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2" fontId="3" fillId="2" borderId="50" xfId="0" applyNumberFormat="1" applyFont="1" applyFill="1" applyBorder="1" applyAlignment="1">
      <alignment/>
    </xf>
    <xf numFmtId="0" fontId="0" fillId="0" borderId="28" xfId="0" applyBorder="1" applyAlignment="1">
      <alignment/>
    </xf>
    <xf numFmtId="0" fontId="3" fillId="2" borderId="29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2" fontId="4" fillId="4" borderId="24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/>
    </xf>
    <xf numFmtId="0" fontId="4" fillId="4" borderId="27" xfId="0" applyFont="1" applyFill="1" applyBorder="1" applyAlignment="1">
      <alignment/>
    </xf>
    <xf numFmtId="0" fontId="4" fillId="4" borderId="14" xfId="0" applyFont="1" applyFill="1" applyBorder="1" applyAlignment="1">
      <alignment/>
    </xf>
    <xf numFmtId="2" fontId="4" fillId="4" borderId="15" xfId="0" applyNumberFormat="1" applyFont="1" applyFill="1" applyBorder="1" applyAlignment="1">
      <alignment/>
    </xf>
    <xf numFmtId="2" fontId="4" fillId="0" borderId="41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2" fontId="3" fillId="4" borderId="16" xfId="0" applyNumberFormat="1" applyFont="1" applyFill="1" applyBorder="1" applyAlignment="1">
      <alignment horizontal="center"/>
    </xf>
    <xf numFmtId="2" fontId="6" fillId="4" borderId="16" xfId="0" applyNumberFormat="1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0" fontId="0" fillId="0" borderId="30" xfId="0" applyBorder="1" applyAlignment="1">
      <alignment/>
    </xf>
    <xf numFmtId="2" fontId="3" fillId="2" borderId="51" xfId="0" applyNumberFormat="1" applyFont="1" applyFill="1" applyBorder="1" applyAlignment="1">
      <alignment/>
    </xf>
    <xf numFmtId="2" fontId="6" fillId="2" borderId="18" xfId="0" applyNumberFormat="1" applyFont="1" applyFill="1" applyBorder="1" applyAlignment="1">
      <alignment horizontal="center"/>
    </xf>
    <xf numFmtId="17" fontId="3" fillId="2" borderId="3" xfId="0" applyNumberFormat="1" applyFont="1" applyFill="1" applyBorder="1" applyAlignment="1">
      <alignment horizontal="center"/>
    </xf>
    <xf numFmtId="0" fontId="3" fillId="2" borderId="5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17" fontId="3" fillId="2" borderId="5" xfId="0" applyNumberFormat="1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4" fillId="2" borderId="40" xfId="0" applyFont="1" applyFill="1" applyBorder="1" applyAlignment="1">
      <alignment/>
    </xf>
    <xf numFmtId="0" fontId="4" fillId="2" borderId="53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17" fontId="7" fillId="2" borderId="12" xfId="0" applyNumberFormat="1" applyFont="1" applyFill="1" applyBorder="1" applyAlignment="1">
      <alignment horizontal="center"/>
    </xf>
    <xf numFmtId="17" fontId="7" fillId="2" borderId="54" xfId="0" applyNumberFormat="1" applyFont="1" applyFill="1" applyBorder="1" applyAlignment="1">
      <alignment horizontal="center"/>
    </xf>
    <xf numFmtId="0" fontId="7" fillId="2" borderId="38" xfId="0" applyFont="1" applyFill="1" applyBorder="1" applyAlignment="1">
      <alignment/>
    </xf>
    <xf numFmtId="0" fontId="7" fillId="2" borderId="55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2" fontId="1" fillId="0" borderId="24" xfId="0" applyNumberFormat="1" applyFont="1" applyBorder="1" applyAlignment="1">
      <alignment/>
    </xf>
    <xf numFmtId="2" fontId="7" fillId="2" borderId="19" xfId="0" applyNumberFormat="1" applyFont="1" applyFill="1" applyBorder="1" applyAlignment="1">
      <alignment horizontal="right"/>
    </xf>
    <xf numFmtId="2" fontId="7" fillId="2" borderId="25" xfId="0" applyNumberFormat="1" applyFont="1" applyFill="1" applyBorder="1" applyAlignment="1">
      <alignment/>
    </xf>
    <xf numFmtId="17" fontId="3" fillId="2" borderId="26" xfId="0" applyNumberFormat="1" applyFont="1" applyFill="1" applyBorder="1" applyAlignment="1">
      <alignment horizontal="center"/>
    </xf>
    <xf numFmtId="17" fontId="3" fillId="2" borderId="12" xfId="0" applyNumberFormat="1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C27" sqref="C27"/>
    </sheetView>
  </sheetViews>
  <sheetFormatPr defaultColWidth="11.421875" defaultRowHeight="12.75"/>
  <cols>
    <col min="1" max="1" width="14.00390625" style="0" bestFit="1" customWidth="1"/>
    <col min="3" max="3" width="6.57421875" style="0" bestFit="1" customWidth="1"/>
    <col min="6" max="6" width="6.57421875" style="0" bestFit="1" customWidth="1"/>
    <col min="8" max="8" width="18.421875" style="0" bestFit="1" customWidth="1"/>
  </cols>
  <sheetData>
    <row r="1" spans="1:8" ht="16.5" thickBot="1">
      <c r="A1" s="1"/>
      <c r="B1" s="180">
        <v>40544</v>
      </c>
      <c r="C1" s="181"/>
      <c r="D1" s="182"/>
      <c r="E1" s="180">
        <v>40575</v>
      </c>
      <c r="F1" s="181"/>
      <c r="G1" s="182"/>
      <c r="H1" s="2" t="s">
        <v>0</v>
      </c>
    </row>
    <row r="2" spans="1:8" ht="14.25" thickBot="1">
      <c r="A2" s="3"/>
      <c r="B2" s="4" t="s">
        <v>1</v>
      </c>
      <c r="C2" s="5"/>
      <c r="D2" s="6" t="s">
        <v>2</v>
      </c>
      <c r="E2" s="4" t="s">
        <v>1</v>
      </c>
      <c r="F2" s="5"/>
      <c r="G2" s="6" t="s">
        <v>2</v>
      </c>
      <c r="H2" s="7" t="s">
        <v>3</v>
      </c>
    </row>
    <row r="3" spans="1:8" ht="13.5" thickBot="1">
      <c r="A3" s="8" t="s">
        <v>4</v>
      </c>
      <c r="B3" s="9" t="s">
        <v>5</v>
      </c>
      <c r="C3" s="10" t="s">
        <v>6</v>
      </c>
      <c r="D3" s="9" t="s">
        <v>7</v>
      </c>
      <c r="E3" s="9" t="s">
        <v>5</v>
      </c>
      <c r="F3" s="10" t="s">
        <v>6</v>
      </c>
      <c r="G3" s="9" t="s">
        <v>7</v>
      </c>
      <c r="H3" s="7" t="s">
        <v>8</v>
      </c>
    </row>
    <row r="4" spans="1:8" ht="13.5" thickBot="1">
      <c r="A4" s="11" t="s">
        <v>9</v>
      </c>
      <c r="B4" s="12">
        <f>3187000+42061546+24494595+28734618</f>
        <v>98477759</v>
      </c>
      <c r="C4" s="13">
        <f>29+385+200+227</f>
        <v>841</v>
      </c>
      <c r="D4" s="14">
        <f aca="true" t="shared" si="0" ref="D4:D23">B4/C4</f>
        <v>117096.02734839477</v>
      </c>
      <c r="E4" s="12">
        <f>25815105+39427273+20916586+2926000</f>
        <v>89084964</v>
      </c>
      <c r="F4" s="13">
        <f>227+385+202+29</f>
        <v>843</v>
      </c>
      <c r="G4" s="14">
        <f>E4/F4</f>
        <v>105676.11387900356</v>
      </c>
      <c r="H4" s="15">
        <f>(G4-D4)*100/D4</f>
        <v>-9.752605385504358</v>
      </c>
    </row>
    <row r="5" spans="1:8" ht="13.5" thickBot="1">
      <c r="A5" s="11" t="s">
        <v>10</v>
      </c>
      <c r="B5" s="16">
        <v>18952957</v>
      </c>
      <c r="C5" s="17">
        <v>141</v>
      </c>
      <c r="D5" s="14">
        <f t="shared" si="0"/>
        <v>134418.13475177306</v>
      </c>
      <c r="E5" s="16">
        <v>16472895</v>
      </c>
      <c r="F5" s="17">
        <v>143</v>
      </c>
      <c r="G5" s="14">
        <f aca="true" t="shared" si="1" ref="G5:G10">E5/F5</f>
        <v>115195.06993006993</v>
      </c>
      <c r="H5" s="15">
        <f aca="true" t="shared" si="2" ref="H5:H23">(G5-D5)*100/D5</f>
        <v>-14.300945967746038</v>
      </c>
    </row>
    <row r="6" spans="1:8" ht="13.5" thickBot="1">
      <c r="A6" s="11" t="s">
        <v>11</v>
      </c>
      <c r="B6" s="16">
        <v>1082866</v>
      </c>
      <c r="C6" s="13">
        <v>11</v>
      </c>
      <c r="D6" s="14">
        <f t="shared" si="0"/>
        <v>98442.36363636363</v>
      </c>
      <c r="E6" s="16">
        <v>1059859</v>
      </c>
      <c r="F6" s="13">
        <v>11</v>
      </c>
      <c r="G6" s="14">
        <f t="shared" si="1"/>
        <v>96350.81818181818</v>
      </c>
      <c r="H6" s="15">
        <f t="shared" si="2"/>
        <v>-2.1246396137656935</v>
      </c>
    </row>
    <row r="7" spans="1:8" ht="13.5" thickBot="1">
      <c r="A7" s="11" t="s">
        <v>12</v>
      </c>
      <c r="B7" s="16">
        <v>27637116</v>
      </c>
      <c r="C7" s="18">
        <v>239</v>
      </c>
      <c r="D7" s="14">
        <f t="shared" si="0"/>
        <v>115636.46861924687</v>
      </c>
      <c r="E7" s="16">
        <v>26179703</v>
      </c>
      <c r="F7" s="18">
        <v>239</v>
      </c>
      <c r="G7" s="14">
        <f t="shared" si="1"/>
        <v>109538.50627615063</v>
      </c>
      <c r="H7" s="15">
        <f t="shared" si="2"/>
        <v>-5.273390320466148</v>
      </c>
    </row>
    <row r="8" spans="1:8" ht="13.5" thickBot="1">
      <c r="A8" s="11" t="s">
        <v>13</v>
      </c>
      <c r="B8" s="19">
        <v>350869</v>
      </c>
      <c r="C8" s="17">
        <v>3</v>
      </c>
      <c r="D8" s="14">
        <f t="shared" si="0"/>
        <v>116956.33333333333</v>
      </c>
      <c r="E8" s="19">
        <v>305027</v>
      </c>
      <c r="F8" s="17">
        <v>3</v>
      </c>
      <c r="G8" s="14">
        <f t="shared" si="1"/>
        <v>101675.66666666667</v>
      </c>
      <c r="H8" s="15">
        <f t="shared" si="2"/>
        <v>-13.065275074172973</v>
      </c>
    </row>
    <row r="9" spans="1:8" ht="13.5" thickBot="1">
      <c r="A9" s="11" t="s">
        <v>14</v>
      </c>
      <c r="B9" s="19">
        <f>4035686+1422583</f>
        <v>5458269</v>
      </c>
      <c r="C9" s="13">
        <f>48+10</f>
        <v>58</v>
      </c>
      <c r="D9" s="14">
        <f t="shared" si="0"/>
        <v>94108.08620689655</v>
      </c>
      <c r="E9" s="19">
        <f>1346939+3596394</f>
        <v>4943333</v>
      </c>
      <c r="F9" s="13">
        <f>10+48</f>
        <v>58</v>
      </c>
      <c r="G9" s="14">
        <f t="shared" si="1"/>
        <v>85229.87931034483</v>
      </c>
      <c r="H9" s="15">
        <f t="shared" si="2"/>
        <v>-9.434053176932101</v>
      </c>
    </row>
    <row r="10" spans="1:8" ht="13.5" thickBot="1">
      <c r="A10" s="11" t="s">
        <v>15</v>
      </c>
      <c r="B10" s="19">
        <v>3120551</v>
      </c>
      <c r="C10" s="18">
        <v>25</v>
      </c>
      <c r="D10" s="14">
        <f t="shared" si="0"/>
        <v>124822.04</v>
      </c>
      <c r="E10" s="19">
        <v>2899529</v>
      </c>
      <c r="F10" s="18">
        <v>25</v>
      </c>
      <c r="G10" s="14">
        <f t="shared" si="1"/>
        <v>115981.16</v>
      </c>
      <c r="H10" s="15">
        <f t="shared" si="2"/>
        <v>-7.082787623083224</v>
      </c>
    </row>
    <row r="11" spans="1:8" ht="13.5" thickBot="1">
      <c r="A11" s="11" t="s">
        <v>16</v>
      </c>
      <c r="B11" s="20">
        <v>1204882</v>
      </c>
      <c r="C11" s="18">
        <v>12</v>
      </c>
      <c r="D11" s="14">
        <f t="shared" si="0"/>
        <v>100406.83333333333</v>
      </c>
      <c r="E11" s="20">
        <v>1194030</v>
      </c>
      <c r="F11" s="18">
        <v>12</v>
      </c>
      <c r="G11" s="14">
        <f>E11/F11</f>
        <v>99502.5</v>
      </c>
      <c r="H11" s="15">
        <f t="shared" si="2"/>
        <v>-0.900669111166068</v>
      </c>
    </row>
    <row r="12" spans="1:8" ht="13.5" thickBot="1">
      <c r="A12" s="11" t="s">
        <v>17</v>
      </c>
      <c r="B12" s="20">
        <v>444549</v>
      </c>
      <c r="C12" s="18">
        <v>3</v>
      </c>
      <c r="D12" s="14">
        <f t="shared" si="0"/>
        <v>148183</v>
      </c>
      <c r="E12" s="20">
        <v>448646</v>
      </c>
      <c r="F12" s="18">
        <v>3</v>
      </c>
      <c r="G12" s="14">
        <f aca="true" t="shared" si="3" ref="G12:G23">E12/F12</f>
        <v>149548.66666666666</v>
      </c>
      <c r="H12" s="21">
        <f t="shared" si="2"/>
        <v>0.9216081916729024</v>
      </c>
    </row>
    <row r="13" spans="1:8" ht="13.5" thickBot="1">
      <c r="A13" s="11" t="s">
        <v>18</v>
      </c>
      <c r="B13" s="20">
        <v>15056772</v>
      </c>
      <c r="C13" s="18">
        <v>138</v>
      </c>
      <c r="D13" s="14">
        <f t="shared" si="0"/>
        <v>109107.04347826086</v>
      </c>
      <c r="E13" s="20">
        <v>14460640</v>
      </c>
      <c r="F13" s="18">
        <v>138</v>
      </c>
      <c r="G13" s="14">
        <f t="shared" si="3"/>
        <v>104787.2463768116</v>
      </c>
      <c r="H13" s="15">
        <f t="shared" si="2"/>
        <v>-3.9592284455127476</v>
      </c>
    </row>
    <row r="14" spans="1:8" ht="13.5" thickBot="1">
      <c r="A14" s="11" t="s">
        <v>19</v>
      </c>
      <c r="B14" s="19">
        <v>2083511</v>
      </c>
      <c r="C14" s="18">
        <v>18</v>
      </c>
      <c r="D14" s="14">
        <f t="shared" si="0"/>
        <v>115750.61111111111</v>
      </c>
      <c r="E14" s="19">
        <v>1905624</v>
      </c>
      <c r="F14" s="18">
        <v>18</v>
      </c>
      <c r="G14" s="14">
        <f t="shared" si="3"/>
        <v>105868</v>
      </c>
      <c r="H14" s="15">
        <f t="shared" si="2"/>
        <v>-8.537847892331742</v>
      </c>
    </row>
    <row r="15" spans="1:8" ht="13.5" thickBot="1">
      <c r="A15" s="11" t="s">
        <v>20</v>
      </c>
      <c r="B15" s="19">
        <v>2918318</v>
      </c>
      <c r="C15" s="17">
        <v>24</v>
      </c>
      <c r="D15" s="14">
        <f t="shared" si="0"/>
        <v>121596.58333333333</v>
      </c>
      <c r="E15" s="19">
        <v>2860331</v>
      </c>
      <c r="F15" s="17">
        <v>24</v>
      </c>
      <c r="G15" s="14">
        <f t="shared" si="3"/>
        <v>119180.45833333333</v>
      </c>
      <c r="H15" s="15">
        <f t="shared" si="2"/>
        <v>-1.987000731243134</v>
      </c>
    </row>
    <row r="16" spans="1:8" ht="13.5" thickBot="1">
      <c r="A16" s="11" t="s">
        <v>21</v>
      </c>
      <c r="B16" s="19">
        <v>5463878</v>
      </c>
      <c r="C16" s="18">
        <v>43</v>
      </c>
      <c r="D16" s="14">
        <f t="shared" si="0"/>
        <v>127066.93023255814</v>
      </c>
      <c r="E16" s="19">
        <v>5102178</v>
      </c>
      <c r="F16" s="18">
        <v>44</v>
      </c>
      <c r="G16" s="14">
        <f t="shared" si="3"/>
        <v>115958.59090909091</v>
      </c>
      <c r="H16" s="15">
        <f t="shared" si="2"/>
        <v>-8.742116696403007</v>
      </c>
    </row>
    <row r="17" spans="1:8" ht="13.5" thickBot="1">
      <c r="A17" s="11" t="s">
        <v>22</v>
      </c>
      <c r="B17" s="20">
        <v>3865169</v>
      </c>
      <c r="C17" s="18">
        <v>40</v>
      </c>
      <c r="D17" s="14">
        <f t="shared" si="0"/>
        <v>96629.225</v>
      </c>
      <c r="E17" s="20">
        <v>3749491</v>
      </c>
      <c r="F17" s="18">
        <v>40</v>
      </c>
      <c r="G17" s="14">
        <f t="shared" si="3"/>
        <v>93737.275</v>
      </c>
      <c r="H17" s="15">
        <f t="shared" si="2"/>
        <v>-2.9928316200404295</v>
      </c>
    </row>
    <row r="18" spans="1:8" ht="13.5" thickBot="1">
      <c r="A18" s="11" t="s">
        <v>23</v>
      </c>
      <c r="B18" s="16">
        <v>3627413</v>
      </c>
      <c r="C18" s="18">
        <v>24</v>
      </c>
      <c r="D18" s="14">
        <f t="shared" si="0"/>
        <v>151142.20833333334</v>
      </c>
      <c r="E18" s="16">
        <v>3301083</v>
      </c>
      <c r="F18" s="18">
        <v>24</v>
      </c>
      <c r="G18" s="14">
        <f t="shared" si="3"/>
        <v>137545.125</v>
      </c>
      <c r="H18" s="15">
        <f t="shared" si="2"/>
        <v>-8.996218517163616</v>
      </c>
    </row>
    <row r="19" spans="1:8" ht="13.5" thickBot="1">
      <c r="A19" s="11" t="s">
        <v>24</v>
      </c>
      <c r="B19" s="19">
        <v>17278000</v>
      </c>
      <c r="C19" s="18">
        <v>135</v>
      </c>
      <c r="D19" s="14">
        <f t="shared" si="0"/>
        <v>127985.18518518518</v>
      </c>
      <c r="E19" s="19">
        <v>16245000</v>
      </c>
      <c r="F19" s="18">
        <v>136</v>
      </c>
      <c r="G19" s="14">
        <f t="shared" si="3"/>
        <v>119448.5294117647</v>
      </c>
      <c r="H19" s="15">
        <f t="shared" si="2"/>
        <v>-6.670034317697449</v>
      </c>
    </row>
    <row r="20" spans="1:8" ht="13.5" thickBot="1">
      <c r="A20" s="11" t="s">
        <v>25</v>
      </c>
      <c r="B20" s="16">
        <v>3317325</v>
      </c>
      <c r="C20" s="18">
        <v>32</v>
      </c>
      <c r="D20" s="14">
        <f t="shared" si="0"/>
        <v>103666.40625</v>
      </c>
      <c r="E20" s="16">
        <v>3192177</v>
      </c>
      <c r="F20" s="18">
        <v>32</v>
      </c>
      <c r="G20" s="14">
        <f t="shared" si="3"/>
        <v>99755.53125</v>
      </c>
      <c r="H20" s="15">
        <f t="shared" si="2"/>
        <v>-3.7725577083945647</v>
      </c>
    </row>
    <row r="21" spans="1:8" ht="13.5" thickBot="1">
      <c r="A21" s="11" t="s">
        <v>26</v>
      </c>
      <c r="B21" s="19">
        <v>141024</v>
      </c>
      <c r="C21" s="17">
        <v>1</v>
      </c>
      <c r="D21" s="14">
        <f t="shared" si="0"/>
        <v>141024</v>
      </c>
      <c r="E21" s="19">
        <v>143086</v>
      </c>
      <c r="F21" s="17">
        <v>1</v>
      </c>
      <c r="G21" s="14">
        <f t="shared" si="3"/>
        <v>143086</v>
      </c>
      <c r="H21" s="21">
        <f t="shared" si="2"/>
        <v>1.4621624687996368</v>
      </c>
    </row>
    <row r="22" spans="1:8" ht="13.5" thickBot="1">
      <c r="A22" s="11" t="s">
        <v>27</v>
      </c>
      <c r="B22" s="22">
        <v>8779045</v>
      </c>
      <c r="C22" s="23">
        <v>82</v>
      </c>
      <c r="D22" s="14">
        <f t="shared" si="0"/>
        <v>107061.5243902439</v>
      </c>
      <c r="E22" s="22">
        <v>8444386</v>
      </c>
      <c r="F22" s="23">
        <v>82</v>
      </c>
      <c r="G22" s="14">
        <f t="shared" si="3"/>
        <v>102980.31707317074</v>
      </c>
      <c r="H22" s="24">
        <f t="shared" si="2"/>
        <v>-3.8120205557665914</v>
      </c>
    </row>
    <row r="23" spans="1:8" ht="13.5" thickBot="1">
      <c r="A23" s="11" t="s">
        <v>28</v>
      </c>
      <c r="B23" s="25">
        <f>SUM(B4:B22)</f>
        <v>219260273</v>
      </c>
      <c r="C23" s="26">
        <f>SUM(C4:C22)</f>
        <v>1870</v>
      </c>
      <c r="D23" s="27">
        <f t="shared" si="0"/>
        <v>117251.48288770053</v>
      </c>
      <c r="E23" s="25">
        <f>SUM(E4:E22)</f>
        <v>201991982</v>
      </c>
      <c r="F23" s="26">
        <f>SUM(F4:F22)</f>
        <v>1876</v>
      </c>
      <c r="G23" s="27">
        <f t="shared" si="3"/>
        <v>107671.63219616204</v>
      </c>
      <c r="H23" s="28">
        <f t="shared" si="2"/>
        <v>-8.170345018760868</v>
      </c>
    </row>
  </sheetData>
  <mergeCells count="2">
    <mergeCell ref="B1:D1"/>
    <mergeCell ref="E1:G1"/>
  </mergeCells>
  <printOptions horizontalCentered="1"/>
  <pageMargins left="0.1968503937007874" right="0.1968503937007874" top="0.984251968503937" bottom="0.984251968503937" header="0" footer="0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G4" sqref="G4:G23"/>
    </sheetView>
  </sheetViews>
  <sheetFormatPr defaultColWidth="11.421875" defaultRowHeight="12.75"/>
  <cols>
    <col min="1" max="1" width="14.00390625" style="0" bestFit="1" customWidth="1"/>
    <col min="8" max="8" width="18.7109375" style="0" bestFit="1" customWidth="1"/>
  </cols>
  <sheetData>
    <row r="1" spans="1:8" ht="16.5" thickBot="1">
      <c r="A1" s="1"/>
      <c r="B1" s="183">
        <v>40817</v>
      </c>
      <c r="C1" s="184"/>
      <c r="D1" s="185"/>
      <c r="E1" s="183">
        <v>40848</v>
      </c>
      <c r="F1" s="184"/>
      <c r="G1" s="185"/>
      <c r="H1" s="4" t="s">
        <v>0</v>
      </c>
    </row>
    <row r="2" spans="1:8" ht="14.25" thickBot="1">
      <c r="A2" s="3"/>
      <c r="B2" s="4" t="s">
        <v>1</v>
      </c>
      <c r="C2" s="6"/>
      <c r="D2" s="6" t="s">
        <v>2</v>
      </c>
      <c r="E2" s="4" t="s">
        <v>1</v>
      </c>
      <c r="F2" s="6"/>
      <c r="G2" s="6" t="s">
        <v>2</v>
      </c>
      <c r="H2" s="9" t="s">
        <v>3</v>
      </c>
    </row>
    <row r="3" spans="1:8" ht="13.5" thickBot="1">
      <c r="A3" s="71" t="s">
        <v>4</v>
      </c>
      <c r="B3" s="9" t="s">
        <v>5</v>
      </c>
      <c r="C3" s="9" t="s">
        <v>6</v>
      </c>
      <c r="D3" s="9" t="s">
        <v>7</v>
      </c>
      <c r="E3" s="9" t="s">
        <v>5</v>
      </c>
      <c r="F3" s="9" t="s">
        <v>6</v>
      </c>
      <c r="G3" s="9" t="s">
        <v>7</v>
      </c>
      <c r="H3" s="72" t="s">
        <v>43</v>
      </c>
    </row>
    <row r="4" spans="1:8" ht="13.5" thickBot="1">
      <c r="A4" s="119" t="s">
        <v>9</v>
      </c>
      <c r="B4" s="168">
        <f>26543945+49100248+27954868+1462000</f>
        <v>105061061</v>
      </c>
      <c r="C4" s="169">
        <f>207+387+239+29</f>
        <v>862</v>
      </c>
      <c r="D4" s="170">
        <f>B4/C4</f>
        <v>121880.58120649651</v>
      </c>
      <c r="E4" s="168">
        <f>26334241+26700778+46670000+3307000</f>
        <v>103012019</v>
      </c>
      <c r="F4" s="169">
        <f>207+239+387+29</f>
        <v>862</v>
      </c>
      <c r="G4" s="170">
        <f>E4/F4</f>
        <v>119503.50232018561</v>
      </c>
      <c r="H4" s="175">
        <f>(G4-D4)*100/D4</f>
        <v>-1.9503343869714012</v>
      </c>
    </row>
    <row r="5" spans="1:8" ht="13.5" thickBot="1">
      <c r="A5" s="120" t="s">
        <v>10</v>
      </c>
      <c r="B5" s="128">
        <v>21390549</v>
      </c>
      <c r="C5" s="84">
        <v>147</v>
      </c>
      <c r="D5" s="143">
        <f>B5/C5</f>
        <v>145513.9387755102</v>
      </c>
      <c r="E5" s="128">
        <v>21607020</v>
      </c>
      <c r="F5" s="84">
        <v>147</v>
      </c>
      <c r="G5" s="170">
        <f aca="true" t="shared" si="0" ref="G5:G23">E5/F5</f>
        <v>146986.5306122449</v>
      </c>
      <c r="H5" s="174">
        <f aca="true" t="shared" si="1" ref="H5:H23">(G5-D5)*100/D5</f>
        <v>1.0119936613127671</v>
      </c>
    </row>
    <row r="6" spans="1:8" ht="13.5" thickBot="1">
      <c r="A6" s="120" t="s">
        <v>11</v>
      </c>
      <c r="B6" s="161">
        <v>1213835</v>
      </c>
      <c r="C6" s="159">
        <v>11</v>
      </c>
      <c r="D6" s="143">
        <f>B6/C6</f>
        <v>110348.63636363637</v>
      </c>
      <c r="E6" s="128">
        <v>1219195</v>
      </c>
      <c r="F6" s="159">
        <v>11</v>
      </c>
      <c r="G6" s="170">
        <f>E6/F6</f>
        <v>110835.90909090909</v>
      </c>
      <c r="H6" s="174">
        <f t="shared" si="1"/>
        <v>0.4415756672035266</v>
      </c>
    </row>
    <row r="7" spans="1:8" ht="13.5" thickBot="1">
      <c r="A7" s="120" t="s">
        <v>12</v>
      </c>
      <c r="B7" s="128">
        <v>30846278</v>
      </c>
      <c r="C7" s="84">
        <v>239</v>
      </c>
      <c r="D7" s="143">
        <f>B7/C7</f>
        <v>129063.92468619246</v>
      </c>
      <c r="E7" s="177">
        <v>30088138</v>
      </c>
      <c r="F7" s="84">
        <v>239</v>
      </c>
      <c r="G7" s="170">
        <f>E7/F7</f>
        <v>125891.79079497908</v>
      </c>
      <c r="H7" s="175">
        <f t="shared" si="1"/>
        <v>-2.4578005813213437</v>
      </c>
    </row>
    <row r="8" spans="1:8" ht="13.5" thickBot="1">
      <c r="A8" s="120" t="s">
        <v>13</v>
      </c>
      <c r="B8" s="128">
        <v>371562</v>
      </c>
      <c r="C8" s="84">
        <v>3</v>
      </c>
      <c r="D8" s="143">
        <f aca="true" t="shared" si="2" ref="D8:D23">B8/C8</f>
        <v>123854</v>
      </c>
      <c r="E8" s="128">
        <v>348949</v>
      </c>
      <c r="F8" s="84">
        <v>3</v>
      </c>
      <c r="G8" s="170">
        <f t="shared" si="0"/>
        <v>116316.33333333333</v>
      </c>
      <c r="H8" s="175">
        <f t="shared" si="1"/>
        <v>-6.085929131611956</v>
      </c>
    </row>
    <row r="9" spans="1:8" ht="13.5" thickBot="1">
      <c r="A9" s="120" t="s">
        <v>14</v>
      </c>
      <c r="B9" s="131">
        <f>1658017+3694842</f>
        <v>5352859</v>
      </c>
      <c r="C9" s="90">
        <f>10+48</f>
        <v>58</v>
      </c>
      <c r="D9" s="164">
        <f t="shared" si="2"/>
        <v>92290.6724137931</v>
      </c>
      <c r="E9" s="131">
        <f>1575073+3572819</f>
        <v>5147892</v>
      </c>
      <c r="F9" s="90">
        <f>10+48</f>
        <v>58</v>
      </c>
      <c r="G9" s="170">
        <f t="shared" si="0"/>
        <v>88756.75862068965</v>
      </c>
      <c r="H9" s="175">
        <f t="shared" si="1"/>
        <v>-3.829112629344432</v>
      </c>
    </row>
    <row r="10" spans="1:8" ht="13.5" thickBot="1">
      <c r="A10" s="120" t="s">
        <v>15</v>
      </c>
      <c r="B10" s="128">
        <v>3654267</v>
      </c>
      <c r="C10" s="84">
        <v>27</v>
      </c>
      <c r="D10" s="143">
        <f t="shared" si="2"/>
        <v>135343.22222222222</v>
      </c>
      <c r="E10" s="128">
        <v>3521596</v>
      </c>
      <c r="F10" s="84">
        <v>27</v>
      </c>
      <c r="G10" s="170">
        <f t="shared" si="0"/>
        <v>130429.48148148147</v>
      </c>
      <c r="H10" s="175">
        <f t="shared" si="1"/>
        <v>-3.6305776233646885</v>
      </c>
    </row>
    <row r="11" spans="1:8" ht="13.5" thickBot="1">
      <c r="A11" s="120" t="s">
        <v>16</v>
      </c>
      <c r="B11" s="128">
        <v>1238551</v>
      </c>
      <c r="C11" s="84">
        <v>11</v>
      </c>
      <c r="D11" s="143">
        <f t="shared" si="2"/>
        <v>112595.54545454546</v>
      </c>
      <c r="E11" s="128">
        <v>1137901</v>
      </c>
      <c r="F11" s="84">
        <v>11</v>
      </c>
      <c r="G11" s="170">
        <f t="shared" si="0"/>
        <v>103445.54545454546</v>
      </c>
      <c r="H11" s="175">
        <f t="shared" si="1"/>
        <v>-8.126431612424518</v>
      </c>
    </row>
    <row r="12" spans="1:8" ht="13.5" thickBot="1">
      <c r="A12" s="120" t="s">
        <v>17</v>
      </c>
      <c r="B12" s="128">
        <v>560125</v>
      </c>
      <c r="C12" s="84">
        <v>3</v>
      </c>
      <c r="D12" s="143">
        <f t="shared" si="2"/>
        <v>186708.33333333334</v>
      </c>
      <c r="E12" s="128">
        <v>575216</v>
      </c>
      <c r="F12" s="84">
        <v>3</v>
      </c>
      <c r="G12" s="170">
        <f t="shared" si="0"/>
        <v>191738.66666666666</v>
      </c>
      <c r="H12" s="174">
        <f t="shared" si="1"/>
        <v>2.6942200401695944</v>
      </c>
    </row>
    <row r="13" spans="1:8" ht="13.5" thickBot="1">
      <c r="A13" s="120" t="s">
        <v>18</v>
      </c>
      <c r="B13" s="128">
        <v>17016762</v>
      </c>
      <c r="C13" s="84">
        <v>145</v>
      </c>
      <c r="D13" s="143">
        <f t="shared" si="2"/>
        <v>117356.97931034483</v>
      </c>
      <c r="E13" s="128">
        <v>16143004</v>
      </c>
      <c r="F13" s="84">
        <v>146</v>
      </c>
      <c r="G13" s="170">
        <f t="shared" si="0"/>
        <v>110568.52054794521</v>
      </c>
      <c r="H13" s="174">
        <f t="shared" si="1"/>
        <v>-5.784452533025641</v>
      </c>
    </row>
    <row r="14" spans="1:8" ht="13.5" thickBot="1">
      <c r="A14" s="120" t="s">
        <v>19</v>
      </c>
      <c r="B14" s="128">
        <v>2574350</v>
      </c>
      <c r="C14" s="84">
        <v>18</v>
      </c>
      <c r="D14" s="143">
        <f t="shared" si="2"/>
        <v>143019.44444444444</v>
      </c>
      <c r="E14" s="128">
        <v>2305333</v>
      </c>
      <c r="F14" s="84">
        <v>18</v>
      </c>
      <c r="G14" s="170">
        <f t="shared" si="0"/>
        <v>128074.05555555556</v>
      </c>
      <c r="H14" s="175">
        <f t="shared" si="1"/>
        <v>-10.449899974750899</v>
      </c>
    </row>
    <row r="15" spans="1:8" ht="13.5" thickBot="1">
      <c r="A15" s="120" t="s">
        <v>20</v>
      </c>
      <c r="B15" s="128">
        <v>2795788</v>
      </c>
      <c r="C15" s="84">
        <v>24</v>
      </c>
      <c r="D15" s="143">
        <f t="shared" si="2"/>
        <v>116491.16666666667</v>
      </c>
      <c r="E15" s="128">
        <v>2662026</v>
      </c>
      <c r="F15" s="84">
        <v>24</v>
      </c>
      <c r="G15" s="170">
        <f t="shared" si="0"/>
        <v>110917.75</v>
      </c>
      <c r="H15" s="175">
        <f t="shared" si="1"/>
        <v>-4.784411407445776</v>
      </c>
    </row>
    <row r="16" spans="1:8" ht="13.5" thickBot="1">
      <c r="A16" s="120" t="s">
        <v>21</v>
      </c>
      <c r="B16" s="128">
        <v>6121041</v>
      </c>
      <c r="C16" s="84">
        <v>45</v>
      </c>
      <c r="D16" s="143">
        <f t="shared" si="2"/>
        <v>136023.13333333333</v>
      </c>
      <c r="E16" s="128">
        <v>5826714</v>
      </c>
      <c r="F16" s="84">
        <v>45</v>
      </c>
      <c r="G16" s="170">
        <f t="shared" si="0"/>
        <v>129482.53333333334</v>
      </c>
      <c r="H16" s="175">
        <f t="shared" si="1"/>
        <v>-4.808446798510246</v>
      </c>
    </row>
    <row r="17" spans="1:8" ht="13.5" thickBot="1">
      <c r="A17" s="120" t="s">
        <v>22</v>
      </c>
      <c r="B17" s="128">
        <v>4477642</v>
      </c>
      <c r="C17" s="84">
        <v>40</v>
      </c>
      <c r="D17" s="143">
        <f t="shared" si="2"/>
        <v>111941.05</v>
      </c>
      <c r="E17" s="128">
        <v>4265689</v>
      </c>
      <c r="F17" s="84">
        <v>40</v>
      </c>
      <c r="G17" s="170">
        <f t="shared" si="0"/>
        <v>106642.225</v>
      </c>
      <c r="H17" s="175">
        <f t="shared" si="1"/>
        <v>-4.733585221864542</v>
      </c>
    </row>
    <row r="18" spans="1:8" ht="13.5" thickBot="1">
      <c r="A18" s="120" t="s">
        <v>23</v>
      </c>
      <c r="B18" s="128">
        <v>3738149</v>
      </c>
      <c r="C18" s="84">
        <v>24</v>
      </c>
      <c r="D18" s="143">
        <f t="shared" si="2"/>
        <v>155756.20833333334</v>
      </c>
      <c r="E18" s="128">
        <v>3536670</v>
      </c>
      <c r="F18" s="84">
        <v>25</v>
      </c>
      <c r="G18" s="170">
        <f t="shared" si="0"/>
        <v>141466.8</v>
      </c>
      <c r="H18" s="175">
        <f t="shared" si="1"/>
        <v>-9.174214296968913</v>
      </c>
    </row>
    <row r="19" spans="1:8" ht="13.5" thickBot="1">
      <c r="A19" s="120" t="s">
        <v>24</v>
      </c>
      <c r="B19" s="128">
        <v>19508000</v>
      </c>
      <c r="C19" s="84">
        <v>137</v>
      </c>
      <c r="D19" s="143">
        <f t="shared" si="2"/>
        <v>142394.16058394162</v>
      </c>
      <c r="E19" s="128">
        <v>19519000</v>
      </c>
      <c r="F19" s="84">
        <v>138</v>
      </c>
      <c r="G19" s="170">
        <f t="shared" si="0"/>
        <v>141442.02898550723</v>
      </c>
      <c r="H19" s="175">
        <f t="shared" si="1"/>
        <v>-0.6686591602701984</v>
      </c>
    </row>
    <row r="20" spans="1:8" ht="13.5" thickBot="1">
      <c r="A20" s="120" t="s">
        <v>25</v>
      </c>
      <c r="B20" s="128">
        <v>3970831</v>
      </c>
      <c r="C20" s="84">
        <v>33</v>
      </c>
      <c r="D20" s="143">
        <f t="shared" si="2"/>
        <v>120328.21212121213</v>
      </c>
      <c r="E20" s="128">
        <v>3642816</v>
      </c>
      <c r="F20" s="84">
        <v>33</v>
      </c>
      <c r="G20" s="170">
        <f t="shared" si="0"/>
        <v>110388.36363636363</v>
      </c>
      <c r="H20" s="175">
        <f t="shared" si="1"/>
        <v>-8.260613458492703</v>
      </c>
    </row>
    <row r="21" spans="1:8" ht="13.5" thickBot="1">
      <c r="A21" s="120" t="s">
        <v>26</v>
      </c>
      <c r="B21" s="128">
        <v>151896</v>
      </c>
      <c r="C21" s="84">
        <v>1</v>
      </c>
      <c r="D21" s="143">
        <f t="shared" si="2"/>
        <v>151896</v>
      </c>
      <c r="E21" s="128">
        <v>148370</v>
      </c>
      <c r="F21" s="84">
        <v>1</v>
      </c>
      <c r="G21" s="170">
        <f t="shared" si="0"/>
        <v>148370</v>
      </c>
      <c r="H21" s="175">
        <f t="shared" si="1"/>
        <v>-2.3213251171854425</v>
      </c>
    </row>
    <row r="22" spans="1:8" ht="13.5" thickBot="1">
      <c r="A22" s="121" t="s">
        <v>27</v>
      </c>
      <c r="B22" s="128">
        <v>10399538</v>
      </c>
      <c r="C22" s="84">
        <v>85</v>
      </c>
      <c r="D22" s="143">
        <f t="shared" si="2"/>
        <v>122347.50588235294</v>
      </c>
      <c r="E22" s="128">
        <v>9829609</v>
      </c>
      <c r="F22" s="84">
        <v>85</v>
      </c>
      <c r="G22" s="170">
        <f t="shared" si="0"/>
        <v>115642.4588235294</v>
      </c>
      <c r="H22" s="175">
        <f t="shared" si="1"/>
        <v>-5.4803299915823205</v>
      </c>
    </row>
    <row r="23" spans="1:8" ht="13.5" thickBot="1">
      <c r="A23" s="119" t="s">
        <v>28</v>
      </c>
      <c r="B23" s="162">
        <f>SUM(B4:B22)</f>
        <v>240443084</v>
      </c>
      <c r="C23" s="163">
        <f>SUM(C4:C22)</f>
        <v>1913</v>
      </c>
      <c r="D23" s="154">
        <f t="shared" si="2"/>
        <v>125689.01411395714</v>
      </c>
      <c r="E23" s="162">
        <f>SUM(E4:E22)</f>
        <v>234537157</v>
      </c>
      <c r="F23" s="163">
        <f>SUM(F4:F22)</f>
        <v>1916</v>
      </c>
      <c r="G23" s="178">
        <f t="shared" si="0"/>
        <v>122409.78966597078</v>
      </c>
      <c r="H23" s="179">
        <f t="shared" si="1"/>
        <v>-2.608998464267703</v>
      </c>
    </row>
  </sheetData>
  <mergeCells count="2">
    <mergeCell ref="B1:D1"/>
    <mergeCell ref="E1:G1"/>
  </mergeCells>
  <printOptions/>
  <pageMargins left="0.75" right="0.75" top="1" bottom="1" header="0" footer="0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P7" sqref="P7"/>
    </sheetView>
  </sheetViews>
  <sheetFormatPr defaultColWidth="11.421875" defaultRowHeight="12.75"/>
  <cols>
    <col min="1" max="1" width="13.421875" style="0" customWidth="1"/>
    <col min="2" max="7" width="9.140625" style="0" bestFit="1" customWidth="1"/>
    <col min="8" max="8" width="9.57421875" style="0" bestFit="1" customWidth="1"/>
    <col min="9" max="9" width="9.140625" style="0" bestFit="1" customWidth="1"/>
    <col min="10" max="10" width="9.57421875" style="0" bestFit="1" customWidth="1"/>
    <col min="11" max="13" width="9.140625" style="0" bestFit="1" customWidth="1"/>
    <col min="14" max="14" width="10.421875" style="0" bestFit="1" customWidth="1"/>
  </cols>
  <sheetData>
    <row r="1" spans="1:12" ht="12.75">
      <c r="A1" s="186"/>
      <c r="B1" s="65">
        <v>40544</v>
      </c>
      <c r="C1" s="37">
        <v>40575</v>
      </c>
      <c r="D1" s="37">
        <v>40603</v>
      </c>
      <c r="E1" s="189">
        <v>40634</v>
      </c>
      <c r="F1" s="37">
        <v>40664</v>
      </c>
      <c r="G1" s="37">
        <v>40695</v>
      </c>
      <c r="H1" s="37">
        <v>40725</v>
      </c>
      <c r="I1" s="37">
        <v>40756</v>
      </c>
      <c r="J1" s="37">
        <v>40787</v>
      </c>
      <c r="K1" s="37">
        <v>40817</v>
      </c>
      <c r="L1" s="190">
        <v>40848</v>
      </c>
    </row>
    <row r="2" spans="1:12" ht="12.75">
      <c r="A2" s="187"/>
      <c r="B2" s="191" t="s">
        <v>2</v>
      </c>
      <c r="C2" s="39" t="s">
        <v>2</v>
      </c>
      <c r="D2" s="39" t="s">
        <v>2</v>
      </c>
      <c r="E2" s="63" t="s">
        <v>2</v>
      </c>
      <c r="F2" s="63" t="s">
        <v>2</v>
      </c>
      <c r="G2" s="114" t="s">
        <v>2</v>
      </c>
      <c r="H2" s="57" t="s">
        <v>2</v>
      </c>
      <c r="I2" s="57" t="s">
        <v>2</v>
      </c>
      <c r="J2" s="57" t="s">
        <v>2</v>
      </c>
      <c r="K2" s="57" t="s">
        <v>2</v>
      </c>
      <c r="L2" s="192" t="s">
        <v>2</v>
      </c>
    </row>
    <row r="3" spans="1:12" ht="12.75">
      <c r="A3" s="115" t="s">
        <v>4</v>
      </c>
      <c r="B3" s="66" t="s">
        <v>7</v>
      </c>
      <c r="C3" s="41" t="s">
        <v>7</v>
      </c>
      <c r="D3" s="62" t="s">
        <v>7</v>
      </c>
      <c r="E3" s="64" t="s">
        <v>7</v>
      </c>
      <c r="F3" s="64" t="s">
        <v>7</v>
      </c>
      <c r="G3" s="115" t="s">
        <v>7</v>
      </c>
      <c r="H3" s="41" t="s">
        <v>7</v>
      </c>
      <c r="I3" s="41" t="s">
        <v>7</v>
      </c>
      <c r="J3" s="41" t="s">
        <v>7</v>
      </c>
      <c r="K3" s="41" t="s">
        <v>7</v>
      </c>
      <c r="L3" s="193" t="s">
        <v>7</v>
      </c>
    </row>
    <row r="4" spans="1:12" ht="12.75">
      <c r="A4" s="113" t="s">
        <v>9</v>
      </c>
      <c r="B4" s="67">
        <v>117096.02734839477</v>
      </c>
      <c r="C4" s="45">
        <v>105676.11387900356</v>
      </c>
      <c r="D4" s="44">
        <v>117736.58441558441</v>
      </c>
      <c r="E4" s="59">
        <v>116074.2924528302</v>
      </c>
      <c r="F4" s="60">
        <v>121032.11425206125</v>
      </c>
      <c r="G4" s="58">
        <v>118377.09294117647</v>
      </c>
      <c r="H4" s="44">
        <v>125364.70547147846</v>
      </c>
      <c r="I4" s="44">
        <v>125203.63530778165</v>
      </c>
      <c r="J4" s="44">
        <v>121376.08352668214</v>
      </c>
      <c r="K4" s="44">
        <v>121880.58120649651</v>
      </c>
      <c r="L4" s="194">
        <v>119503.50232018561</v>
      </c>
    </row>
    <row r="5" spans="1:12" ht="12.75">
      <c r="A5" s="113" t="s">
        <v>10</v>
      </c>
      <c r="B5" s="67">
        <v>134418.13475177306</v>
      </c>
      <c r="C5" s="45">
        <v>115195.06993006993</v>
      </c>
      <c r="D5" s="44">
        <v>137817.04109589042</v>
      </c>
      <c r="E5" s="59">
        <v>134075.01369863015</v>
      </c>
      <c r="F5" s="60">
        <v>144497.0205479452</v>
      </c>
      <c r="G5" s="58">
        <v>139845.65753424657</v>
      </c>
      <c r="H5" s="44">
        <v>144748.52380952382</v>
      </c>
      <c r="I5" s="44">
        <v>146254.22297297296</v>
      </c>
      <c r="J5" s="44">
        <v>140265.81632653062</v>
      </c>
      <c r="K5" s="44">
        <v>145513.9387755102</v>
      </c>
      <c r="L5" s="194">
        <v>146986.5306122449</v>
      </c>
    </row>
    <row r="6" spans="1:12" ht="12.75">
      <c r="A6" s="113" t="s">
        <v>11</v>
      </c>
      <c r="B6" s="67">
        <v>98442.36363636363</v>
      </c>
      <c r="C6" s="45">
        <v>96350.81818181818</v>
      </c>
      <c r="D6" s="44">
        <v>109045.54545454546</v>
      </c>
      <c r="E6" s="59">
        <v>109816.54545454546</v>
      </c>
      <c r="F6" s="61">
        <v>106523.18181818182</v>
      </c>
      <c r="G6" s="58">
        <v>112208.54545454546</v>
      </c>
      <c r="H6" s="44">
        <v>122962.18181818182</v>
      </c>
      <c r="I6" s="44">
        <v>114237.63636363637</v>
      </c>
      <c r="J6" s="44">
        <v>118044.90909090909</v>
      </c>
      <c r="K6" s="44">
        <v>110348.63636363637</v>
      </c>
      <c r="L6" s="194">
        <v>110835.90909090909</v>
      </c>
    </row>
    <row r="7" spans="1:12" ht="12.75">
      <c r="A7" s="113" t="s">
        <v>12</v>
      </c>
      <c r="B7" s="67">
        <v>115636.46861924687</v>
      </c>
      <c r="C7" s="45">
        <v>109538.50627615063</v>
      </c>
      <c r="D7" s="44">
        <v>119846.71548117154</v>
      </c>
      <c r="E7" s="59">
        <v>119766.85833333334</v>
      </c>
      <c r="F7" s="60">
        <v>122078.09583333334</v>
      </c>
      <c r="G7" s="58">
        <v>124096.30962343096</v>
      </c>
      <c r="H7" s="44">
        <v>130156.3640167364</v>
      </c>
      <c r="I7" s="44">
        <v>130884.87866108786</v>
      </c>
      <c r="J7" s="44">
        <v>128452.57740585774</v>
      </c>
      <c r="K7" s="44">
        <v>129063.92468619246</v>
      </c>
      <c r="L7" s="194">
        <v>125891.79079497908</v>
      </c>
    </row>
    <row r="8" spans="1:12" ht="12.75">
      <c r="A8" s="113" t="s">
        <v>13</v>
      </c>
      <c r="B8" s="67">
        <v>116956.33333333333</v>
      </c>
      <c r="C8" s="45">
        <v>101675.66666666667</v>
      </c>
      <c r="D8" s="44">
        <v>101690.33333333333</v>
      </c>
      <c r="E8" s="59">
        <v>99948.66666666667</v>
      </c>
      <c r="F8" s="61">
        <v>107368.33333333333</v>
      </c>
      <c r="G8" s="58">
        <v>108778.33333333333</v>
      </c>
      <c r="H8" s="44">
        <v>122162</v>
      </c>
      <c r="I8" s="44">
        <v>120668.66666666667</v>
      </c>
      <c r="J8" s="44">
        <v>116123.66666666667</v>
      </c>
      <c r="K8" s="44">
        <v>123854</v>
      </c>
      <c r="L8" s="194">
        <v>116316.33333333333</v>
      </c>
    </row>
    <row r="9" spans="1:12" ht="12.75">
      <c r="A9" s="113" t="s">
        <v>14</v>
      </c>
      <c r="B9" s="67">
        <v>94108.08620689655</v>
      </c>
      <c r="C9" s="45">
        <v>85229.87931034483</v>
      </c>
      <c r="D9" s="44">
        <v>90320.1724137931</v>
      </c>
      <c r="E9" s="59">
        <v>90167.5</v>
      </c>
      <c r="F9" s="60">
        <v>87125.94827586207</v>
      </c>
      <c r="G9" s="58">
        <v>86383.70689655172</v>
      </c>
      <c r="H9" s="44">
        <v>94458.63793103448</v>
      </c>
      <c r="I9" s="44">
        <v>93574.75862068965</v>
      </c>
      <c r="J9" s="44">
        <v>90680.86206896552</v>
      </c>
      <c r="K9" s="44">
        <v>92290.6724137931</v>
      </c>
      <c r="L9" s="194">
        <v>88756.75862068965</v>
      </c>
    </row>
    <row r="10" spans="1:12" ht="12.75">
      <c r="A10" s="113" t="s">
        <v>15</v>
      </c>
      <c r="B10" s="67">
        <v>124822.04</v>
      </c>
      <c r="C10" s="45">
        <v>115981.16</v>
      </c>
      <c r="D10" s="44">
        <v>127601.08</v>
      </c>
      <c r="E10" s="59">
        <v>126467.16</v>
      </c>
      <c r="F10" s="61">
        <v>132386.16</v>
      </c>
      <c r="G10" s="58">
        <v>133015.2</v>
      </c>
      <c r="H10" s="44">
        <v>139520.73076923078</v>
      </c>
      <c r="I10" s="44">
        <v>136647.15384615384</v>
      </c>
      <c r="J10" s="44">
        <v>129267.29629629629</v>
      </c>
      <c r="K10" s="44">
        <v>135343.22222222222</v>
      </c>
      <c r="L10" s="194">
        <v>130429.48148148147</v>
      </c>
    </row>
    <row r="11" spans="1:12" ht="12.75">
      <c r="A11" s="113" t="s">
        <v>16</v>
      </c>
      <c r="B11" s="67">
        <v>100406.83333333333</v>
      </c>
      <c r="C11" s="45">
        <v>99502.5</v>
      </c>
      <c r="D11" s="44">
        <v>98284.66666666667</v>
      </c>
      <c r="E11" s="59">
        <v>103620.90909090909</v>
      </c>
      <c r="F11" s="61">
        <v>107493.81818181818</v>
      </c>
      <c r="G11" s="58">
        <v>107815.63636363637</v>
      </c>
      <c r="H11" s="44">
        <v>117310.72727272728</v>
      </c>
      <c r="I11" s="44">
        <v>112068</v>
      </c>
      <c r="J11" s="44">
        <v>106743.81818181818</v>
      </c>
      <c r="K11" s="44">
        <v>112595.54545454546</v>
      </c>
      <c r="L11" s="194">
        <v>103445.54545454546</v>
      </c>
    </row>
    <row r="12" spans="1:12" ht="12.75">
      <c r="A12" s="113" t="s">
        <v>17</v>
      </c>
      <c r="B12" s="67">
        <v>148183</v>
      </c>
      <c r="C12" s="45">
        <v>149548.66666666666</v>
      </c>
      <c r="D12" s="44">
        <v>180530.66666666666</v>
      </c>
      <c r="E12" s="59">
        <v>134925.66666666666</v>
      </c>
      <c r="F12" s="61">
        <v>192590.66666666666</v>
      </c>
      <c r="G12" s="58">
        <v>184050.66666666666</v>
      </c>
      <c r="H12" s="44">
        <v>170652</v>
      </c>
      <c r="I12" s="44">
        <v>206071.66666666666</v>
      </c>
      <c r="J12" s="44">
        <v>212387.66666666666</v>
      </c>
      <c r="K12" s="44">
        <v>186708.33333333334</v>
      </c>
      <c r="L12" s="194">
        <v>191738.66666666666</v>
      </c>
    </row>
    <row r="13" spans="1:12" ht="12.75">
      <c r="A13" s="113" t="s">
        <v>18</v>
      </c>
      <c r="B13" s="67">
        <v>109107.04347826086</v>
      </c>
      <c r="C13" s="45">
        <v>104787.2463768116</v>
      </c>
      <c r="D13" s="44">
        <v>119703.41304347826</v>
      </c>
      <c r="E13" s="59">
        <v>116734.11428571428</v>
      </c>
      <c r="F13" s="61">
        <v>119611.1914893617</v>
      </c>
      <c r="G13" s="58">
        <v>118348.89361702128</v>
      </c>
      <c r="H13" s="44">
        <v>116271.0275862069</v>
      </c>
      <c r="I13" s="44">
        <v>119650.58620689655</v>
      </c>
      <c r="J13" s="44">
        <v>114435.42758620689</v>
      </c>
      <c r="K13" s="44">
        <v>117356.97931034483</v>
      </c>
      <c r="L13" s="194">
        <v>110568.52054794521</v>
      </c>
    </row>
    <row r="14" spans="1:12" ht="12.75">
      <c r="A14" s="113" t="s">
        <v>19</v>
      </c>
      <c r="B14" s="67">
        <v>115750.61111111111</v>
      </c>
      <c r="C14" s="45">
        <v>105868</v>
      </c>
      <c r="D14" s="44">
        <v>112840.38888888889</v>
      </c>
      <c r="E14" s="59">
        <v>110355.72222222222</v>
      </c>
      <c r="F14" s="61">
        <v>110404.66666666667</v>
      </c>
      <c r="G14" s="58">
        <v>127285.05555555556</v>
      </c>
      <c r="H14" s="44">
        <v>151087.33333333334</v>
      </c>
      <c r="I14" s="44">
        <v>137345</v>
      </c>
      <c r="J14" s="44">
        <v>131270.77777777778</v>
      </c>
      <c r="K14" s="44">
        <v>143019.44444444444</v>
      </c>
      <c r="L14" s="194">
        <v>128074.05555555556</v>
      </c>
    </row>
    <row r="15" spans="1:12" ht="12.75">
      <c r="A15" s="113" t="s">
        <v>20</v>
      </c>
      <c r="B15" s="67">
        <v>121596.58333333333</v>
      </c>
      <c r="C15" s="45">
        <v>119180.45833333333</v>
      </c>
      <c r="D15" s="44">
        <v>127970.33333333333</v>
      </c>
      <c r="E15" s="59">
        <v>122298.375</v>
      </c>
      <c r="F15" s="60">
        <v>124986.5</v>
      </c>
      <c r="G15" s="58">
        <v>121022.83333333333</v>
      </c>
      <c r="H15" s="44">
        <v>102564.29166666667</v>
      </c>
      <c r="I15" s="44">
        <v>118853.95833333333</v>
      </c>
      <c r="J15" s="44">
        <v>111940.875</v>
      </c>
      <c r="K15" s="44">
        <v>116491.16666666667</v>
      </c>
      <c r="L15" s="194">
        <v>110917.75</v>
      </c>
    </row>
    <row r="16" spans="1:12" ht="12.75">
      <c r="A16" s="113" t="s">
        <v>21</v>
      </c>
      <c r="B16" s="67">
        <v>127066.93023255814</v>
      </c>
      <c r="C16" s="45">
        <v>115958.59090909091</v>
      </c>
      <c r="D16" s="44">
        <v>125795.64444444445</v>
      </c>
      <c r="E16" s="59">
        <v>125556.44444444444</v>
      </c>
      <c r="F16" s="61">
        <v>127871.93333333333</v>
      </c>
      <c r="G16" s="58">
        <v>129548.93333333333</v>
      </c>
      <c r="H16" s="44">
        <v>137409.06666666668</v>
      </c>
      <c r="I16" s="44">
        <v>135180.04444444444</v>
      </c>
      <c r="J16" s="44">
        <v>129459.08888888889</v>
      </c>
      <c r="K16" s="44">
        <v>136023.13333333333</v>
      </c>
      <c r="L16" s="194">
        <v>129482.53333333334</v>
      </c>
    </row>
    <row r="17" spans="1:12" ht="12.75">
      <c r="A17" s="113" t="s">
        <v>22</v>
      </c>
      <c r="B17" s="67">
        <v>96629.225</v>
      </c>
      <c r="C17" s="45">
        <v>93737.275</v>
      </c>
      <c r="D17" s="44">
        <v>106918.6</v>
      </c>
      <c r="E17" s="59">
        <v>106648.975</v>
      </c>
      <c r="F17" s="61">
        <v>111682.075</v>
      </c>
      <c r="G17" s="58">
        <v>111327.65</v>
      </c>
      <c r="H17" s="44">
        <v>107626.2</v>
      </c>
      <c r="I17" s="44">
        <v>112633.125</v>
      </c>
      <c r="J17" s="44">
        <v>107438.325</v>
      </c>
      <c r="K17" s="44">
        <v>111941.05</v>
      </c>
      <c r="L17" s="194">
        <v>106642.225</v>
      </c>
    </row>
    <row r="18" spans="1:12" ht="12.75">
      <c r="A18" s="113" t="s">
        <v>23</v>
      </c>
      <c r="B18" s="67">
        <v>151142.20833333334</v>
      </c>
      <c r="C18" s="45">
        <v>137545.125</v>
      </c>
      <c r="D18" s="44">
        <v>148479</v>
      </c>
      <c r="E18" s="59">
        <v>143762</v>
      </c>
      <c r="F18" s="61">
        <v>144883.08333333334</v>
      </c>
      <c r="G18" s="58">
        <v>146437.33333333334</v>
      </c>
      <c r="H18" s="44">
        <v>158136.95833333334</v>
      </c>
      <c r="I18" s="44">
        <v>155097.04166666666</v>
      </c>
      <c r="J18" s="44">
        <v>146661.95833333334</v>
      </c>
      <c r="K18" s="44">
        <v>155756.20833333334</v>
      </c>
      <c r="L18" s="194">
        <v>141466.8</v>
      </c>
    </row>
    <row r="19" spans="1:12" ht="12.75">
      <c r="A19" s="113" t="s">
        <v>24</v>
      </c>
      <c r="B19" s="67">
        <v>127985.18518518518</v>
      </c>
      <c r="C19" s="45">
        <v>119448.5294117647</v>
      </c>
      <c r="D19" s="44">
        <v>134051.4705882353</v>
      </c>
      <c r="E19" s="59">
        <v>132933.82352941178</v>
      </c>
      <c r="F19" s="61">
        <v>138448.5294117647</v>
      </c>
      <c r="G19" s="58">
        <v>139103.7037037037</v>
      </c>
      <c r="H19" s="44">
        <v>145139.70588235295</v>
      </c>
      <c r="I19" s="44">
        <v>145066.17647058822</v>
      </c>
      <c r="J19" s="44">
        <v>139382.35294117648</v>
      </c>
      <c r="K19" s="44">
        <v>142394.16058394162</v>
      </c>
      <c r="L19" s="194">
        <v>141442.02898550723</v>
      </c>
    </row>
    <row r="20" spans="1:12" ht="12.75">
      <c r="A20" s="113" t="s">
        <v>25</v>
      </c>
      <c r="B20" s="67">
        <v>103666.40625</v>
      </c>
      <c r="C20" s="45">
        <v>99755.53125</v>
      </c>
      <c r="D20" s="44">
        <v>110665.375</v>
      </c>
      <c r="E20" s="59">
        <v>113561.875</v>
      </c>
      <c r="F20" s="61">
        <v>118806.46875</v>
      </c>
      <c r="G20" s="58">
        <v>118201.09375</v>
      </c>
      <c r="H20" s="44">
        <v>127023.46875</v>
      </c>
      <c r="I20" s="44">
        <v>121542.09090909091</v>
      </c>
      <c r="J20" s="44">
        <v>116091.15151515152</v>
      </c>
      <c r="K20" s="44">
        <v>120328.21212121213</v>
      </c>
      <c r="L20" s="194">
        <v>110388.36363636363</v>
      </c>
    </row>
    <row r="21" spans="1:12" ht="12.75">
      <c r="A21" s="113" t="s">
        <v>26</v>
      </c>
      <c r="B21" s="67">
        <v>141024</v>
      </c>
      <c r="C21" s="45">
        <v>143086</v>
      </c>
      <c r="D21" s="44">
        <v>170151</v>
      </c>
      <c r="E21" s="59">
        <v>170953</v>
      </c>
      <c r="F21" s="60">
        <v>165121</v>
      </c>
      <c r="G21" s="58">
        <v>161514</v>
      </c>
      <c r="H21" s="44">
        <v>159888</v>
      </c>
      <c r="I21" s="44">
        <v>158790</v>
      </c>
      <c r="J21" s="44">
        <v>156424</v>
      </c>
      <c r="K21" s="44">
        <v>151896</v>
      </c>
      <c r="L21" s="194">
        <v>148370</v>
      </c>
    </row>
    <row r="22" spans="1:12" ht="12.75">
      <c r="A22" s="113" t="s">
        <v>27</v>
      </c>
      <c r="B22" s="67">
        <v>107061.5243902439</v>
      </c>
      <c r="C22" s="45">
        <v>102980.31707317074</v>
      </c>
      <c r="D22" s="44">
        <v>114927.08536585367</v>
      </c>
      <c r="E22" s="59">
        <v>116514.62195121951</v>
      </c>
      <c r="F22" s="61">
        <v>120761.72289156627</v>
      </c>
      <c r="G22" s="58">
        <v>121922.7469879518</v>
      </c>
      <c r="H22" s="44">
        <v>129066.61445783133</v>
      </c>
      <c r="I22" s="44">
        <v>131584.9638554217</v>
      </c>
      <c r="J22" s="44">
        <v>121221.96428571429</v>
      </c>
      <c r="K22" s="44">
        <v>122347.50588235294</v>
      </c>
      <c r="L22" s="194">
        <v>115642.4588235294</v>
      </c>
    </row>
    <row r="23" spans="1:12" ht="13.5" thickBot="1">
      <c r="A23" s="188" t="s">
        <v>28</v>
      </c>
      <c r="B23" s="68">
        <v>117251.48288770053</v>
      </c>
      <c r="C23" s="195">
        <v>107671.63219616204</v>
      </c>
      <c r="D23" s="47">
        <v>120292.30944798302</v>
      </c>
      <c r="E23" s="69">
        <v>118846.09750927398</v>
      </c>
      <c r="F23" s="70">
        <v>123353.75608465608</v>
      </c>
      <c r="G23" s="47">
        <v>122209.69560614081</v>
      </c>
      <c r="H23" s="69">
        <v>127927.34645669292</v>
      </c>
      <c r="I23" s="69">
        <v>128330.1272917758</v>
      </c>
      <c r="J23" s="69">
        <v>123791.25588697018</v>
      </c>
      <c r="K23" s="69">
        <v>125689.01411395714</v>
      </c>
      <c r="L23" s="196">
        <v>122409.78966597078</v>
      </c>
    </row>
  </sheetData>
  <printOptions/>
  <pageMargins left="0.75" right="0.75" top="1" bottom="1" header="0" footer="0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6"/>
  <sheetViews>
    <sheetView tabSelected="1" workbookViewId="0" topLeftCell="N1">
      <selection activeCell="T1" sqref="T1:V3"/>
    </sheetView>
  </sheetViews>
  <sheetFormatPr defaultColWidth="11.421875" defaultRowHeight="12.75"/>
  <cols>
    <col min="1" max="1" width="13.8515625" style="0" bestFit="1" customWidth="1"/>
    <col min="2" max="3" width="9.140625" style="0" bestFit="1" customWidth="1"/>
    <col min="4" max="4" width="18.421875" style="0" bestFit="1" customWidth="1"/>
    <col min="5" max="6" width="9.140625" style="0" bestFit="1" customWidth="1"/>
    <col min="7" max="7" width="18.140625" style="0" bestFit="1" customWidth="1"/>
    <col min="8" max="9" width="9.140625" style="0" bestFit="1" customWidth="1"/>
    <col min="10" max="10" width="18.140625" style="0" bestFit="1" customWidth="1"/>
    <col min="11" max="12" width="9.140625" style="0" bestFit="1" customWidth="1"/>
    <col min="13" max="13" width="18.140625" style="0" bestFit="1" customWidth="1"/>
    <col min="14" max="14" width="9.421875" style="0" bestFit="1" customWidth="1"/>
    <col min="15" max="15" width="9.140625" style="0" bestFit="1" customWidth="1"/>
    <col min="16" max="16" width="18.140625" style="0" bestFit="1" customWidth="1"/>
    <col min="19" max="19" width="18.140625" style="0" bestFit="1" customWidth="1"/>
    <col min="21" max="21" width="12.57421875" style="0" customWidth="1"/>
    <col min="22" max="22" width="18.140625" style="0" bestFit="1" customWidth="1"/>
  </cols>
  <sheetData>
    <row r="1" spans="1:22" ht="12.75">
      <c r="A1" s="36"/>
      <c r="B1" s="65">
        <v>40299</v>
      </c>
      <c r="C1" s="48">
        <v>40664</v>
      </c>
      <c r="D1" s="49" t="s">
        <v>0</v>
      </c>
      <c r="E1" s="65">
        <v>40330</v>
      </c>
      <c r="F1" s="37">
        <v>40695</v>
      </c>
      <c r="G1" s="116" t="s">
        <v>0</v>
      </c>
      <c r="H1" s="65">
        <v>40360</v>
      </c>
      <c r="I1" s="37">
        <v>40725</v>
      </c>
      <c r="J1" s="116" t="s">
        <v>0</v>
      </c>
      <c r="K1" s="134">
        <v>40391</v>
      </c>
      <c r="L1" s="37">
        <v>40756</v>
      </c>
      <c r="M1" s="116" t="s">
        <v>0</v>
      </c>
      <c r="N1" s="134">
        <v>40422</v>
      </c>
      <c r="O1" s="37">
        <v>40787</v>
      </c>
      <c r="P1" s="116" t="s">
        <v>0</v>
      </c>
      <c r="Q1" s="134">
        <v>40452</v>
      </c>
      <c r="R1" s="37">
        <v>40817</v>
      </c>
      <c r="S1" s="116" t="s">
        <v>0</v>
      </c>
      <c r="T1" s="197">
        <v>40483</v>
      </c>
      <c r="U1" s="198">
        <v>40848</v>
      </c>
      <c r="V1" s="116" t="s">
        <v>0</v>
      </c>
    </row>
    <row r="2" spans="1:22" ht="12.75">
      <c r="A2" s="38"/>
      <c r="B2" s="111" t="s">
        <v>2</v>
      </c>
      <c r="C2" s="50" t="s">
        <v>2</v>
      </c>
      <c r="D2" s="42" t="s">
        <v>3</v>
      </c>
      <c r="E2" s="111" t="s">
        <v>2</v>
      </c>
      <c r="F2" s="57" t="s">
        <v>2</v>
      </c>
      <c r="G2" s="117" t="s">
        <v>3</v>
      </c>
      <c r="H2" s="111" t="s">
        <v>2</v>
      </c>
      <c r="I2" s="57" t="s">
        <v>2</v>
      </c>
      <c r="J2" s="117" t="s">
        <v>3</v>
      </c>
      <c r="K2" s="135" t="s">
        <v>2</v>
      </c>
      <c r="L2" s="57" t="s">
        <v>2</v>
      </c>
      <c r="M2" s="117" t="s">
        <v>3</v>
      </c>
      <c r="N2" s="135" t="s">
        <v>2</v>
      </c>
      <c r="O2" s="57" t="s">
        <v>2</v>
      </c>
      <c r="P2" s="117" t="s">
        <v>3</v>
      </c>
      <c r="Q2" s="135" t="s">
        <v>2</v>
      </c>
      <c r="R2" s="57" t="s">
        <v>2</v>
      </c>
      <c r="S2" s="117" t="s">
        <v>3</v>
      </c>
      <c r="T2" s="199" t="s">
        <v>2</v>
      </c>
      <c r="U2" s="200" t="s">
        <v>2</v>
      </c>
      <c r="V2" s="117" t="s">
        <v>3</v>
      </c>
    </row>
    <row r="3" spans="1:22" ht="12.75">
      <c r="A3" s="40" t="s">
        <v>4</v>
      </c>
      <c r="B3" s="66" t="s">
        <v>7</v>
      </c>
      <c r="C3" s="51" t="s">
        <v>7</v>
      </c>
      <c r="D3" s="52" t="s">
        <v>32</v>
      </c>
      <c r="E3" s="66" t="s">
        <v>7</v>
      </c>
      <c r="F3" s="41" t="s">
        <v>7</v>
      </c>
      <c r="G3" s="104" t="s">
        <v>34</v>
      </c>
      <c r="H3" s="66" t="s">
        <v>7</v>
      </c>
      <c r="I3" s="41" t="s">
        <v>7</v>
      </c>
      <c r="J3" s="104" t="s">
        <v>36</v>
      </c>
      <c r="K3" s="136" t="s">
        <v>7</v>
      </c>
      <c r="L3" s="41" t="s">
        <v>7</v>
      </c>
      <c r="M3" s="152" t="s">
        <v>38</v>
      </c>
      <c r="N3" s="156" t="s">
        <v>7</v>
      </c>
      <c r="O3" s="153" t="s">
        <v>7</v>
      </c>
      <c r="P3" s="152" t="s">
        <v>40</v>
      </c>
      <c r="Q3" s="156" t="s">
        <v>7</v>
      </c>
      <c r="R3" s="153" t="s">
        <v>7</v>
      </c>
      <c r="S3" s="152" t="s">
        <v>42</v>
      </c>
      <c r="T3" s="201" t="s">
        <v>7</v>
      </c>
      <c r="U3" s="202" t="s">
        <v>7</v>
      </c>
      <c r="V3" s="152" t="s">
        <v>44</v>
      </c>
    </row>
    <row r="4" spans="1:22" ht="12.75">
      <c r="A4" s="43" t="s">
        <v>9</v>
      </c>
      <c r="B4" s="67">
        <v>121771.62529832935</v>
      </c>
      <c r="C4" s="60">
        <v>121032.11425206125</v>
      </c>
      <c r="D4" s="53">
        <f>(C4-B4)*100/B4</f>
        <v>-0.6072934022654043</v>
      </c>
      <c r="E4" s="67">
        <v>116711.31428571428</v>
      </c>
      <c r="F4" s="58">
        <v>118377.09294117647</v>
      </c>
      <c r="G4" s="54">
        <f>(F4-E4)*100/E4</f>
        <v>1.4272640708888669</v>
      </c>
      <c r="H4" s="67">
        <v>123711.22169249106</v>
      </c>
      <c r="I4" s="44">
        <v>125364.70547147846</v>
      </c>
      <c r="J4" s="54">
        <f>(I4-H4)*100/H4</f>
        <v>1.336567335093872</v>
      </c>
      <c r="K4" s="67">
        <v>124992.16884661118</v>
      </c>
      <c r="L4" s="44">
        <v>125203.63530778165</v>
      </c>
      <c r="M4" s="54">
        <f>(L4-K4)*100/K4</f>
        <v>0.16918376816868722</v>
      </c>
      <c r="N4" s="157">
        <v>122467.60451306413</v>
      </c>
      <c r="O4" s="59">
        <v>121376.08352668214</v>
      </c>
      <c r="P4" s="55">
        <f>(O4-N4)*100/N4</f>
        <v>-0.8912732397452535</v>
      </c>
      <c r="Q4" s="157">
        <v>125335.0378250591</v>
      </c>
      <c r="R4" s="44">
        <v>121880.58120649651</v>
      </c>
      <c r="S4" s="165">
        <f>(R4-Q4)*100/Q4</f>
        <v>-2.756177904046489</v>
      </c>
      <c r="T4" s="157">
        <v>118869.23</v>
      </c>
      <c r="U4" s="44">
        <v>119503.50232018561</v>
      </c>
      <c r="V4" s="166">
        <f>(U4-T4)*100/T4</f>
        <v>0.5335883139695726</v>
      </c>
    </row>
    <row r="5" spans="1:22" ht="12.75">
      <c r="A5" s="43" t="s">
        <v>10</v>
      </c>
      <c r="B5" s="67">
        <v>139492.62</v>
      </c>
      <c r="C5" s="60">
        <v>144497.0205479452</v>
      </c>
      <c r="D5" s="54">
        <f aca="true" t="shared" si="0" ref="D5:D23">(C5-B5)*100/B5</f>
        <v>3.587573699558588</v>
      </c>
      <c r="E5" s="67">
        <v>139060.95364238412</v>
      </c>
      <c r="F5" s="58">
        <v>139845.65753424657</v>
      </c>
      <c r="G5" s="54">
        <f aca="true" t="shared" si="1" ref="G5:G23">(F5-E5)*100/E5</f>
        <v>0.5642877251370131</v>
      </c>
      <c r="H5" s="67">
        <v>144227.53642384105</v>
      </c>
      <c r="I5" s="44">
        <v>144748.52380952382</v>
      </c>
      <c r="J5" s="54">
        <f aca="true" t="shared" si="2" ref="J5:J23">(I5-H5)*100/H5</f>
        <v>0.3612260173062497</v>
      </c>
      <c r="K5" s="67">
        <v>144534.34437086093</v>
      </c>
      <c r="L5" s="44">
        <v>146254.22297297296</v>
      </c>
      <c r="M5" s="54">
        <f aca="true" t="shared" si="3" ref="M5:M23">(L5-K5)*100/K5</f>
        <v>1.1899445834818283</v>
      </c>
      <c r="N5" s="157">
        <v>140197.8051948052</v>
      </c>
      <c r="O5" s="59">
        <v>140265.81632653062</v>
      </c>
      <c r="P5" s="54">
        <f>(O5-N5)*100/N5</f>
        <v>0.0485108391182857</v>
      </c>
      <c r="Q5" s="157">
        <v>143574.80794701987</v>
      </c>
      <c r="R5" s="44">
        <v>145513.9387755102</v>
      </c>
      <c r="S5" s="166">
        <f>(R5-Q5)*100/Q5</f>
        <v>1.3506065975069166</v>
      </c>
      <c r="T5" s="157">
        <v>135958.11</v>
      </c>
      <c r="U5" s="44">
        <v>146986.5306122449</v>
      </c>
      <c r="V5" s="166">
        <f>(U5-T5)*100/T5</f>
        <v>8.111631304851858</v>
      </c>
    </row>
    <row r="6" spans="1:22" ht="12.75">
      <c r="A6" s="43" t="s">
        <v>11</v>
      </c>
      <c r="B6" s="67">
        <v>103111.63636363637</v>
      </c>
      <c r="C6" s="61">
        <v>106523.18181818182</v>
      </c>
      <c r="D6" s="54">
        <f t="shared" si="0"/>
        <v>3.308594039293688</v>
      </c>
      <c r="E6" s="67">
        <v>99900.18181818182</v>
      </c>
      <c r="F6" s="58">
        <v>112208.54545454546</v>
      </c>
      <c r="G6" s="54">
        <f t="shared" si="1"/>
        <v>12.32066189705724</v>
      </c>
      <c r="H6" s="67">
        <v>114262.54545454546</v>
      </c>
      <c r="I6" s="44">
        <v>122962.18181818182</v>
      </c>
      <c r="J6" s="54">
        <f t="shared" si="2"/>
        <v>7.613725327952851</v>
      </c>
      <c r="K6" s="67">
        <v>103025.63636363637</v>
      </c>
      <c r="L6" s="44">
        <v>114237.63636363637</v>
      </c>
      <c r="M6" s="54">
        <f t="shared" si="3"/>
        <v>10.88272821768986</v>
      </c>
      <c r="N6" s="157">
        <v>103774.63636363637</v>
      </c>
      <c r="O6" s="59">
        <v>118044.90909090909</v>
      </c>
      <c r="P6" s="54">
        <f>(O6-N6)*100/N6</f>
        <v>13.751214388521973</v>
      </c>
      <c r="Q6" s="167">
        <v>105798.27272727272</v>
      </c>
      <c r="R6" s="44">
        <v>110348.63636363637</v>
      </c>
      <c r="S6" s="166">
        <f aca="true" t="shared" si="4" ref="S6:S23">(R6-Q6)*100/Q6</f>
        <v>4.300981026498982</v>
      </c>
      <c r="T6" s="167">
        <v>103327.18</v>
      </c>
      <c r="U6" s="44">
        <v>110835.90909090909</v>
      </c>
      <c r="V6" s="166">
        <f aca="true" t="shared" si="5" ref="V6:V23">(U6-T6)*100/T6</f>
        <v>7.266944758299894</v>
      </c>
    </row>
    <row r="7" spans="1:22" ht="12.75">
      <c r="A7" s="43" t="s">
        <v>12</v>
      </c>
      <c r="B7" s="67">
        <v>114505.53974895398</v>
      </c>
      <c r="C7" s="60">
        <v>122078.09583333334</v>
      </c>
      <c r="D7" s="54">
        <f t="shared" si="0"/>
        <v>6.613266136277518</v>
      </c>
      <c r="E7" s="67">
        <v>113248.85593220338</v>
      </c>
      <c r="F7" s="58">
        <v>124096.30962343096</v>
      </c>
      <c r="G7" s="54">
        <f t="shared" si="1"/>
        <v>9.578422317768425</v>
      </c>
      <c r="H7" s="67">
        <v>122685.61276595744</v>
      </c>
      <c r="I7" s="44">
        <v>130156.3640167364</v>
      </c>
      <c r="J7" s="54">
        <f t="shared" si="2"/>
        <v>6.089345834731759</v>
      </c>
      <c r="K7" s="67">
        <v>119893.28270042194</v>
      </c>
      <c r="L7" s="44">
        <v>130884.87866108786</v>
      </c>
      <c r="M7" s="54">
        <f t="shared" si="3"/>
        <v>9.167816338910898</v>
      </c>
      <c r="N7" s="157">
        <v>116418.5924369748</v>
      </c>
      <c r="O7" s="59">
        <v>128452.57740585774</v>
      </c>
      <c r="P7" s="54">
        <f aca="true" t="shared" si="6" ref="P7:P23">(O7-N7)*100/N7</f>
        <v>10.336823970275836</v>
      </c>
      <c r="Q7" s="157">
        <v>120590.44537815126</v>
      </c>
      <c r="R7" s="44">
        <v>129063.92468619246</v>
      </c>
      <c r="S7" s="166">
        <f t="shared" si="4"/>
        <v>7.026658937588137</v>
      </c>
      <c r="T7" s="157">
        <v>114419.98</v>
      </c>
      <c r="U7" s="44">
        <v>125891.79079497908</v>
      </c>
      <c r="V7" s="166">
        <f t="shared" si="5"/>
        <v>10.026055584854225</v>
      </c>
    </row>
    <row r="8" spans="1:22" ht="12.75">
      <c r="A8" s="43" t="s">
        <v>13</v>
      </c>
      <c r="B8" s="67">
        <v>88381.33333333333</v>
      </c>
      <c r="C8" s="61">
        <v>107368.33333333333</v>
      </c>
      <c r="D8" s="54">
        <f t="shared" si="0"/>
        <v>21.483043176538033</v>
      </c>
      <c r="E8" s="67">
        <v>85077</v>
      </c>
      <c r="F8" s="58">
        <v>108778.33333333333</v>
      </c>
      <c r="G8" s="54">
        <f t="shared" si="1"/>
        <v>27.85868487762066</v>
      </c>
      <c r="H8" s="67">
        <v>97055.33333333333</v>
      </c>
      <c r="I8" s="44">
        <v>122162</v>
      </c>
      <c r="J8" s="54">
        <f t="shared" si="2"/>
        <v>25.86840496486541</v>
      </c>
      <c r="K8" s="67">
        <v>97623.66666666667</v>
      </c>
      <c r="L8" s="44">
        <v>120668.66666666667</v>
      </c>
      <c r="M8" s="54">
        <f t="shared" si="3"/>
        <v>23.605956205974643</v>
      </c>
      <c r="N8" s="157">
        <v>99786.33333333333</v>
      </c>
      <c r="O8" s="59">
        <v>116123.66666666667</v>
      </c>
      <c r="P8" s="54">
        <f t="shared" si="6"/>
        <v>16.372315514148575</v>
      </c>
      <c r="Q8" s="157">
        <v>105072.33333333333</v>
      </c>
      <c r="R8" s="44">
        <v>123854</v>
      </c>
      <c r="S8" s="166">
        <f t="shared" si="4"/>
        <v>17.874987706881296</v>
      </c>
      <c r="T8" s="157">
        <v>100867.33</v>
      </c>
      <c r="U8" s="44">
        <v>116316.33333333333</v>
      </c>
      <c r="V8" s="166">
        <f t="shared" si="5"/>
        <v>15.316161668335353</v>
      </c>
    </row>
    <row r="9" spans="1:22" ht="12.75">
      <c r="A9" s="43" t="s">
        <v>14</v>
      </c>
      <c r="B9" s="67">
        <v>89970.26315789473</v>
      </c>
      <c r="C9" s="60">
        <v>87125.94827586207</v>
      </c>
      <c r="D9" s="55">
        <f t="shared" si="0"/>
        <v>-3.16139442322291</v>
      </c>
      <c r="E9" s="67">
        <v>82430.73684210527</v>
      </c>
      <c r="F9" s="58">
        <v>86383.70689655172</v>
      </c>
      <c r="G9" s="54">
        <f t="shared" si="1"/>
        <v>4.795504936487839</v>
      </c>
      <c r="H9" s="67">
        <v>91012.64912280702</v>
      </c>
      <c r="I9" s="44">
        <v>94458.63793103448</v>
      </c>
      <c r="J9" s="54">
        <f t="shared" si="2"/>
        <v>3.7862745908842235</v>
      </c>
      <c r="K9" s="67">
        <v>90716.70175438597</v>
      </c>
      <c r="L9" s="44">
        <v>93574.75862068965</v>
      </c>
      <c r="M9" s="54">
        <f t="shared" si="3"/>
        <v>3.150529958685917</v>
      </c>
      <c r="N9" s="157">
        <v>86845.14035087719</v>
      </c>
      <c r="O9" s="59">
        <v>90680.86206896552</v>
      </c>
      <c r="P9" s="54">
        <f t="shared" si="6"/>
        <v>4.41673731263604</v>
      </c>
      <c r="Q9" s="157">
        <v>90225.3275862069</v>
      </c>
      <c r="R9" s="44">
        <v>92290.6724137931</v>
      </c>
      <c r="S9" s="166">
        <f t="shared" si="4"/>
        <v>2.289096512963994</v>
      </c>
      <c r="T9" s="157">
        <v>84779.9</v>
      </c>
      <c r="U9" s="44">
        <v>88756.75862068965</v>
      </c>
      <c r="V9" s="166">
        <f t="shared" si="5"/>
        <v>4.690803622898421</v>
      </c>
    </row>
    <row r="10" spans="1:22" ht="12.75">
      <c r="A10" s="43" t="s">
        <v>15</v>
      </c>
      <c r="B10" s="67">
        <v>121251.28</v>
      </c>
      <c r="C10" s="61">
        <v>132386.16</v>
      </c>
      <c r="D10" s="54">
        <f t="shared" si="0"/>
        <v>9.183309240116891</v>
      </c>
      <c r="E10" s="67">
        <v>118513.32</v>
      </c>
      <c r="F10" s="58">
        <v>133015.2</v>
      </c>
      <c r="G10" s="54">
        <f t="shared" si="1"/>
        <v>12.23649797339236</v>
      </c>
      <c r="H10" s="67">
        <v>127344.88</v>
      </c>
      <c r="I10" s="44">
        <v>139520.73076923078</v>
      </c>
      <c r="J10" s="54">
        <f t="shared" si="2"/>
        <v>9.561319441528214</v>
      </c>
      <c r="K10" s="67">
        <v>126250.4</v>
      </c>
      <c r="L10" s="44">
        <v>136647.15384615384</v>
      </c>
      <c r="M10" s="54">
        <f t="shared" si="3"/>
        <v>8.235026460236046</v>
      </c>
      <c r="N10" s="157">
        <v>122479.52</v>
      </c>
      <c r="O10" s="59">
        <v>129267.29629629629</v>
      </c>
      <c r="P10" s="54">
        <f t="shared" si="6"/>
        <v>5.541968401163139</v>
      </c>
      <c r="Q10" s="167">
        <v>125896.72</v>
      </c>
      <c r="R10" s="44">
        <v>135343.22222222222</v>
      </c>
      <c r="S10" s="166">
        <f t="shared" si="4"/>
        <v>7.503374370851137</v>
      </c>
      <c r="T10" s="167">
        <v>122881.2</v>
      </c>
      <c r="U10" s="44">
        <v>130429.48148148147</v>
      </c>
      <c r="V10" s="166">
        <f t="shared" si="5"/>
        <v>6.142747207450348</v>
      </c>
    </row>
    <row r="11" spans="1:22" ht="12.75">
      <c r="A11" s="43" t="s">
        <v>16</v>
      </c>
      <c r="B11" s="67">
        <v>103360.91666666667</v>
      </c>
      <c r="C11" s="61">
        <v>107493.81818181818</v>
      </c>
      <c r="D11" s="54">
        <f t="shared" si="0"/>
        <v>3.9985147659631224</v>
      </c>
      <c r="E11" s="67">
        <v>96473.58333333333</v>
      </c>
      <c r="F11" s="58">
        <v>107815.63636363637</v>
      </c>
      <c r="G11" s="54">
        <f t="shared" si="1"/>
        <v>11.756641184472475</v>
      </c>
      <c r="H11" s="67">
        <v>105475.25</v>
      </c>
      <c r="I11" s="44">
        <v>117310.72727272728</v>
      </c>
      <c r="J11" s="54">
        <f t="shared" si="2"/>
        <v>11.221094306699705</v>
      </c>
      <c r="K11" s="67">
        <v>97584.83333333333</v>
      </c>
      <c r="L11" s="44">
        <v>112068</v>
      </c>
      <c r="M11" s="54">
        <f t="shared" si="3"/>
        <v>14.841616439713144</v>
      </c>
      <c r="N11" s="157">
        <v>99173.5</v>
      </c>
      <c r="O11" s="59">
        <v>106743.81818181818</v>
      </c>
      <c r="P11" s="54">
        <f t="shared" si="6"/>
        <v>7.633408301429491</v>
      </c>
      <c r="Q11" s="167">
        <v>102630.75</v>
      </c>
      <c r="R11" s="44">
        <v>112595.54545454546</v>
      </c>
      <c r="S11" s="166">
        <f t="shared" si="4"/>
        <v>9.709366300592617</v>
      </c>
      <c r="T11" s="167">
        <v>95978.5</v>
      </c>
      <c r="U11" s="44">
        <v>103445.54545454546</v>
      </c>
      <c r="V11" s="166">
        <f t="shared" si="5"/>
        <v>7.779914725220186</v>
      </c>
    </row>
    <row r="12" spans="1:22" ht="12.75">
      <c r="A12" s="43" t="s">
        <v>17</v>
      </c>
      <c r="B12" s="67">
        <v>140126</v>
      </c>
      <c r="C12" s="61">
        <v>192590.66666666666</v>
      </c>
      <c r="D12" s="54">
        <f t="shared" si="0"/>
        <v>37.44106494631022</v>
      </c>
      <c r="E12" s="67">
        <v>163774</v>
      </c>
      <c r="F12" s="58">
        <v>184050.66666666666</v>
      </c>
      <c r="G12" s="54">
        <f t="shared" si="1"/>
        <v>12.380882598377433</v>
      </c>
      <c r="H12" s="67">
        <v>181321</v>
      </c>
      <c r="I12" s="44">
        <v>170652</v>
      </c>
      <c r="J12" s="55">
        <f t="shared" si="2"/>
        <v>-5.884039907126036</v>
      </c>
      <c r="K12" s="67">
        <v>172244</v>
      </c>
      <c r="L12" s="44">
        <v>206071.66666666666</v>
      </c>
      <c r="M12" s="54">
        <f t="shared" si="3"/>
        <v>19.63938753551163</v>
      </c>
      <c r="N12" s="157">
        <v>168378</v>
      </c>
      <c r="O12" s="59">
        <v>212387.66666666666</v>
      </c>
      <c r="P12" s="54">
        <f t="shared" si="6"/>
        <v>26.13742096156663</v>
      </c>
      <c r="Q12" s="167">
        <v>169887.66666666666</v>
      </c>
      <c r="R12" s="44">
        <v>186708.33333333334</v>
      </c>
      <c r="S12" s="166">
        <f t="shared" si="4"/>
        <v>9.901052263946973</v>
      </c>
      <c r="T12" s="167">
        <v>166585</v>
      </c>
      <c r="U12" s="44">
        <v>191738.66666666666</v>
      </c>
      <c r="V12" s="166">
        <f t="shared" si="5"/>
        <v>15.099598803413667</v>
      </c>
    </row>
    <row r="13" spans="1:22" ht="12.75">
      <c r="A13" s="43" t="s">
        <v>18</v>
      </c>
      <c r="B13" s="67">
        <v>123683.58518518519</v>
      </c>
      <c r="C13" s="61">
        <v>119611.1914893617</v>
      </c>
      <c r="D13" s="55">
        <f t="shared" si="0"/>
        <v>-3.2925902735808434</v>
      </c>
      <c r="E13" s="67">
        <v>119876.92647058824</v>
      </c>
      <c r="F13" s="58">
        <v>118348.89361702128</v>
      </c>
      <c r="G13" s="55">
        <f t="shared" si="1"/>
        <v>-1.2746680270801374</v>
      </c>
      <c r="H13" s="67">
        <v>123052.94852941176</v>
      </c>
      <c r="I13" s="44">
        <v>116271.0275862069</v>
      </c>
      <c r="J13" s="55">
        <f t="shared" si="2"/>
        <v>-5.511384346539141</v>
      </c>
      <c r="K13" s="67">
        <v>123580.47794117648</v>
      </c>
      <c r="L13" s="44">
        <v>119650.58620689655</v>
      </c>
      <c r="M13" s="55">
        <f t="shared" si="3"/>
        <v>-3.180026327581067</v>
      </c>
      <c r="N13" s="157">
        <v>119890.99264705883</v>
      </c>
      <c r="O13" s="59">
        <v>114435.42758620689</v>
      </c>
      <c r="P13" s="55">
        <f t="shared" si="6"/>
        <v>-4.550437810547039</v>
      </c>
      <c r="Q13" s="157">
        <v>121402.34306569344</v>
      </c>
      <c r="R13" s="44">
        <v>117356.97931034483</v>
      </c>
      <c r="S13" s="165">
        <f t="shared" si="4"/>
        <v>-3.332195782382528</v>
      </c>
      <c r="T13" s="157">
        <v>116134.22</v>
      </c>
      <c r="U13" s="44">
        <v>110568.52054794521</v>
      </c>
      <c r="V13" s="165">
        <f t="shared" si="5"/>
        <v>-4.792471548915375</v>
      </c>
    </row>
    <row r="14" spans="1:22" ht="12.75">
      <c r="A14" s="43" t="s">
        <v>19</v>
      </c>
      <c r="B14" s="67">
        <v>137103.61111111112</v>
      </c>
      <c r="C14" s="61">
        <v>110404.66666666667</v>
      </c>
      <c r="D14" s="55">
        <f t="shared" si="0"/>
        <v>-19.473553050916486</v>
      </c>
      <c r="E14" s="67">
        <v>125361.11111111111</v>
      </c>
      <c r="F14" s="58">
        <v>127285.05555555556</v>
      </c>
      <c r="G14" s="54">
        <f t="shared" si="1"/>
        <v>1.5347219144693174</v>
      </c>
      <c r="H14" s="67">
        <v>124464.44444444444</v>
      </c>
      <c r="I14" s="44">
        <v>151087.33333333334</v>
      </c>
      <c r="J14" s="54">
        <f t="shared" si="2"/>
        <v>21.38995518577373</v>
      </c>
      <c r="K14" s="67">
        <v>144295.88888888888</v>
      </c>
      <c r="L14" s="44">
        <v>137345</v>
      </c>
      <c r="M14" s="55">
        <f t="shared" si="3"/>
        <v>-4.817108056516578</v>
      </c>
      <c r="N14" s="157">
        <v>127462.61111111111</v>
      </c>
      <c r="O14" s="59">
        <v>131270.77777777778</v>
      </c>
      <c r="P14" s="54">
        <f t="shared" si="6"/>
        <v>2.9876735094866635</v>
      </c>
      <c r="Q14" s="157">
        <v>129359.27777777778</v>
      </c>
      <c r="R14" s="44">
        <v>143019.44444444444</v>
      </c>
      <c r="S14" s="166">
        <f t="shared" si="4"/>
        <v>10.559866212404977</v>
      </c>
      <c r="T14" s="157">
        <v>117255.17</v>
      </c>
      <c r="U14" s="44">
        <v>128074.05555555556</v>
      </c>
      <c r="V14" s="166">
        <f t="shared" si="5"/>
        <v>9.226787659388975</v>
      </c>
    </row>
    <row r="15" spans="1:22" ht="12.75">
      <c r="A15" s="43" t="s">
        <v>20</v>
      </c>
      <c r="B15" s="67">
        <v>113894.54166666667</v>
      </c>
      <c r="C15" s="60">
        <v>124986.5</v>
      </c>
      <c r="D15" s="54">
        <f t="shared" si="0"/>
        <v>9.73879711092388</v>
      </c>
      <c r="E15" s="67">
        <v>110518.33333333333</v>
      </c>
      <c r="F15" s="58">
        <v>121022.83333333333</v>
      </c>
      <c r="G15" s="54">
        <f t="shared" si="1"/>
        <v>9.504757883307446</v>
      </c>
      <c r="H15" s="67">
        <v>112172.20833333333</v>
      </c>
      <c r="I15" s="44">
        <v>102564.29166666667</v>
      </c>
      <c r="J15" s="55">
        <f t="shared" si="2"/>
        <v>-8.56532719594462</v>
      </c>
      <c r="K15" s="67">
        <v>117580.83333333333</v>
      </c>
      <c r="L15" s="44">
        <v>118853.95833333333</v>
      </c>
      <c r="M15" s="54">
        <f t="shared" si="3"/>
        <v>1.0827657568906497</v>
      </c>
      <c r="N15" s="157">
        <v>109389.95833333333</v>
      </c>
      <c r="O15" s="59">
        <v>111940.875</v>
      </c>
      <c r="P15" s="54">
        <f t="shared" si="6"/>
        <v>2.3319477450512527</v>
      </c>
      <c r="Q15" s="157">
        <v>110693.125</v>
      </c>
      <c r="R15" s="44">
        <v>116491.16666666667</v>
      </c>
      <c r="S15" s="166">
        <f t="shared" si="4"/>
        <v>5.237941982997293</v>
      </c>
      <c r="T15" s="157">
        <v>109985.21</v>
      </c>
      <c r="U15" s="44">
        <v>110917.75</v>
      </c>
      <c r="V15" s="166">
        <f t="shared" si="5"/>
        <v>0.8478776373659636</v>
      </c>
    </row>
    <row r="16" spans="1:22" ht="12.75">
      <c r="A16" s="43" t="s">
        <v>21</v>
      </c>
      <c r="B16" s="67">
        <v>123667.81395348837</v>
      </c>
      <c r="C16" s="61">
        <v>127871.93333333333</v>
      </c>
      <c r="D16" s="54">
        <f t="shared" si="0"/>
        <v>3.3995259117510903</v>
      </c>
      <c r="E16" s="67">
        <v>120849.48837209302</v>
      </c>
      <c r="F16" s="58">
        <v>129548.93333333333</v>
      </c>
      <c r="G16" s="54">
        <f t="shared" si="1"/>
        <v>7.19857823018241</v>
      </c>
      <c r="H16" s="67">
        <v>129492.6046511628</v>
      </c>
      <c r="I16" s="44">
        <v>137409.06666666668</v>
      </c>
      <c r="J16" s="54">
        <f t="shared" si="2"/>
        <v>6.113447201737787</v>
      </c>
      <c r="K16" s="67">
        <v>130408.25581395348</v>
      </c>
      <c r="L16" s="44">
        <v>135180.04444444444</v>
      </c>
      <c r="M16" s="54">
        <f t="shared" si="3"/>
        <v>3.659115445343138</v>
      </c>
      <c r="N16" s="157">
        <v>125172.06976744186</v>
      </c>
      <c r="O16" s="59">
        <v>129459.08888888889</v>
      </c>
      <c r="P16" s="54">
        <f t="shared" si="6"/>
        <v>3.4249007221913885</v>
      </c>
      <c r="Q16" s="167">
        <v>129676.37209302325</v>
      </c>
      <c r="R16" s="44">
        <v>136023.13333333333</v>
      </c>
      <c r="S16" s="166">
        <f t="shared" si="4"/>
        <v>4.89430814409061</v>
      </c>
      <c r="T16" s="167">
        <v>125036.07</v>
      </c>
      <c r="U16" s="44">
        <v>129482.53333333334</v>
      </c>
      <c r="V16" s="166">
        <f t="shared" si="5"/>
        <v>3.556144505608128</v>
      </c>
    </row>
    <row r="17" spans="1:22" ht="12.75">
      <c r="A17" s="43" t="s">
        <v>22</v>
      </c>
      <c r="B17" s="67">
        <v>106595.575</v>
      </c>
      <c r="C17" s="61">
        <v>111682.075</v>
      </c>
      <c r="D17" s="54">
        <f t="shared" si="0"/>
        <v>4.771774062853923</v>
      </c>
      <c r="E17" s="67">
        <v>105851.625</v>
      </c>
      <c r="F17" s="58">
        <v>111327.65</v>
      </c>
      <c r="G17" s="54">
        <f t="shared" si="1"/>
        <v>5.173302724450375</v>
      </c>
      <c r="H17" s="67">
        <v>107127.525</v>
      </c>
      <c r="I17" s="44">
        <v>107626.2</v>
      </c>
      <c r="J17" s="54">
        <f t="shared" si="2"/>
        <v>0.4654966125652608</v>
      </c>
      <c r="K17" s="67">
        <v>103925.3</v>
      </c>
      <c r="L17" s="44">
        <v>112633.125</v>
      </c>
      <c r="M17" s="54">
        <f t="shared" si="3"/>
        <v>8.378926979282232</v>
      </c>
      <c r="N17" s="157">
        <v>104710.975</v>
      </c>
      <c r="O17" s="59">
        <v>107438.325</v>
      </c>
      <c r="P17" s="54">
        <f t="shared" si="6"/>
        <v>2.6046457880847647</v>
      </c>
      <c r="Q17" s="167">
        <v>106561.15</v>
      </c>
      <c r="R17" s="44">
        <v>111941.05</v>
      </c>
      <c r="S17" s="166">
        <f t="shared" si="4"/>
        <v>5.048650469706839</v>
      </c>
      <c r="T17" s="167">
        <v>102336.78</v>
      </c>
      <c r="U17" s="44">
        <v>106642.225</v>
      </c>
      <c r="V17" s="166">
        <f t="shared" si="5"/>
        <v>4.20713354475293</v>
      </c>
    </row>
    <row r="18" spans="1:22" ht="12.75">
      <c r="A18" s="43" t="s">
        <v>23</v>
      </c>
      <c r="B18" s="67">
        <v>154952.78260869565</v>
      </c>
      <c r="C18" s="61">
        <v>144883.08333333334</v>
      </c>
      <c r="D18" s="55">
        <f t="shared" si="0"/>
        <v>-6.498559823085883</v>
      </c>
      <c r="E18" s="67">
        <v>144432.08695652173</v>
      </c>
      <c r="F18" s="58">
        <v>146437.33333333334</v>
      </c>
      <c r="G18" s="54">
        <f t="shared" si="1"/>
        <v>1.3883662689269676</v>
      </c>
      <c r="H18" s="67">
        <v>156176</v>
      </c>
      <c r="I18" s="44">
        <v>158136.95833333334</v>
      </c>
      <c r="J18" s="54">
        <f t="shared" si="2"/>
        <v>1.255607989277061</v>
      </c>
      <c r="K18" s="67">
        <v>142585.54166666666</v>
      </c>
      <c r="L18" s="44">
        <v>155097.04166666666</v>
      </c>
      <c r="M18" s="54">
        <f t="shared" si="3"/>
        <v>8.774732594731876</v>
      </c>
      <c r="N18" s="157">
        <v>139951.16666666666</v>
      </c>
      <c r="O18" s="59">
        <v>146661.95833333334</v>
      </c>
      <c r="P18" s="54">
        <f t="shared" si="6"/>
        <v>4.795095193918845</v>
      </c>
      <c r="Q18" s="167">
        <v>145767.16666666666</v>
      </c>
      <c r="R18" s="44">
        <v>155756.20833333334</v>
      </c>
      <c r="S18" s="166">
        <f t="shared" si="4"/>
        <v>6.852737756444938</v>
      </c>
      <c r="T18" s="167">
        <v>137981.38</v>
      </c>
      <c r="U18" s="44">
        <v>141466.8</v>
      </c>
      <c r="V18" s="166">
        <f t="shared" si="5"/>
        <v>2.526007494634409</v>
      </c>
    </row>
    <row r="19" spans="1:22" ht="12.75">
      <c r="A19" s="43" t="s">
        <v>24</v>
      </c>
      <c r="B19" s="67">
        <v>134962.68656716417</v>
      </c>
      <c r="C19" s="61">
        <v>138448.5294117647</v>
      </c>
      <c r="D19" s="54">
        <f t="shared" si="0"/>
        <v>2.5828196913269044</v>
      </c>
      <c r="E19" s="67">
        <v>135074.62686567163</v>
      </c>
      <c r="F19" s="58">
        <v>139103.7037037037</v>
      </c>
      <c r="G19" s="54">
        <f t="shared" si="1"/>
        <v>2.982852465725408</v>
      </c>
      <c r="H19" s="67">
        <v>142104.4776119403</v>
      </c>
      <c r="I19" s="44">
        <v>145139.70588235295</v>
      </c>
      <c r="J19" s="54">
        <f t="shared" si="2"/>
        <v>2.1359131826241775</v>
      </c>
      <c r="K19" s="67">
        <v>142410.44776119402</v>
      </c>
      <c r="L19" s="44">
        <v>145066.17647058822</v>
      </c>
      <c r="M19" s="54">
        <f t="shared" si="3"/>
        <v>1.8648412045214209</v>
      </c>
      <c r="N19" s="157">
        <v>138171.64179104476</v>
      </c>
      <c r="O19" s="59">
        <v>139382.35294117648</v>
      </c>
      <c r="P19" s="54">
        <f t="shared" si="6"/>
        <v>0.8762370732792301</v>
      </c>
      <c r="Q19" s="157">
        <v>140544.776119403</v>
      </c>
      <c r="R19" s="44">
        <v>142394.16058394162</v>
      </c>
      <c r="S19" s="166">
        <f t="shared" si="4"/>
        <v>1.3158685193446398</v>
      </c>
      <c r="T19" s="157">
        <v>134738.81</v>
      </c>
      <c r="U19" s="44">
        <v>141442.02898550723</v>
      </c>
      <c r="V19" s="166">
        <f t="shared" si="5"/>
        <v>4.9749726789981565</v>
      </c>
    </row>
    <row r="20" spans="1:22" ht="12.75">
      <c r="A20" s="43" t="s">
        <v>25</v>
      </c>
      <c r="B20" s="67">
        <v>113421.09375</v>
      </c>
      <c r="C20" s="61">
        <v>118806.46875</v>
      </c>
      <c r="D20" s="54">
        <f t="shared" si="0"/>
        <v>4.748124728783089</v>
      </c>
      <c r="E20" s="67">
        <v>110663.90625</v>
      </c>
      <c r="F20" s="58">
        <v>118201.09375</v>
      </c>
      <c r="G20" s="54">
        <f t="shared" si="1"/>
        <v>6.810881483771951</v>
      </c>
      <c r="H20" s="67">
        <v>122145.59375</v>
      </c>
      <c r="I20" s="44">
        <v>127023.46875</v>
      </c>
      <c r="J20" s="54">
        <f t="shared" si="2"/>
        <v>3.9934923972646375</v>
      </c>
      <c r="K20" s="67">
        <v>118814.96875</v>
      </c>
      <c r="L20" s="44">
        <v>121542.09090909091</v>
      </c>
      <c r="M20" s="54">
        <f t="shared" si="3"/>
        <v>2.295268170148731</v>
      </c>
      <c r="N20" s="157">
        <v>114526.90625</v>
      </c>
      <c r="O20" s="59">
        <v>116091.15151515152</v>
      </c>
      <c r="P20" s="54">
        <f t="shared" si="6"/>
        <v>1.3658321143652823</v>
      </c>
      <c r="Q20" s="157">
        <v>113958.03125</v>
      </c>
      <c r="R20" s="44">
        <v>120328.21212121213</v>
      </c>
      <c r="S20" s="166">
        <f t="shared" si="4"/>
        <v>5.589935874933894</v>
      </c>
      <c r="T20" s="157">
        <v>106068.81</v>
      </c>
      <c r="U20" s="44">
        <v>110388.36363636363</v>
      </c>
      <c r="V20" s="166">
        <f t="shared" si="5"/>
        <v>4.0724069935013265</v>
      </c>
    </row>
    <row r="21" spans="1:22" ht="12.75">
      <c r="A21" s="43" t="s">
        <v>26</v>
      </c>
      <c r="B21" s="67">
        <v>178515</v>
      </c>
      <c r="C21" s="60">
        <v>165121</v>
      </c>
      <c r="D21" s="55">
        <f t="shared" si="0"/>
        <v>-7.503010951460662</v>
      </c>
      <c r="E21" s="67">
        <v>170241</v>
      </c>
      <c r="F21" s="58">
        <v>161514</v>
      </c>
      <c r="G21" s="55">
        <f t="shared" si="1"/>
        <v>-5.1262621812606834</v>
      </c>
      <c r="H21" s="67">
        <v>173094</v>
      </c>
      <c r="I21" s="44">
        <v>159888</v>
      </c>
      <c r="J21" s="55">
        <f t="shared" si="2"/>
        <v>-7.629380567783978</v>
      </c>
      <c r="K21" s="67">
        <v>176125</v>
      </c>
      <c r="L21" s="44">
        <v>158790</v>
      </c>
      <c r="M21" s="55">
        <f t="shared" si="3"/>
        <v>-9.842441447835345</v>
      </c>
      <c r="N21" s="157">
        <v>172113</v>
      </c>
      <c r="O21" s="59">
        <v>156424</v>
      </c>
      <c r="P21" s="55">
        <f t="shared" si="6"/>
        <v>-9.115522941323432</v>
      </c>
      <c r="Q21" s="167">
        <v>175638</v>
      </c>
      <c r="R21" s="44">
        <v>151896</v>
      </c>
      <c r="S21" s="165">
        <f t="shared" si="4"/>
        <v>-13.517575923205685</v>
      </c>
      <c r="T21" s="167">
        <v>176202</v>
      </c>
      <c r="U21" s="44">
        <v>148370</v>
      </c>
      <c r="V21" s="165">
        <f t="shared" si="5"/>
        <v>-15.795507428973565</v>
      </c>
    </row>
    <row r="22" spans="1:22" ht="12.75">
      <c r="A22" s="43" t="s">
        <v>27</v>
      </c>
      <c r="B22" s="67">
        <v>119247.41772151898</v>
      </c>
      <c r="C22" s="61">
        <v>120761.72289156627</v>
      </c>
      <c r="D22" s="54">
        <f t="shared" si="0"/>
        <v>1.2698850834520166</v>
      </c>
      <c r="E22" s="67">
        <v>118558.50632911392</v>
      </c>
      <c r="F22" s="58">
        <v>121922.7469879518</v>
      </c>
      <c r="G22" s="54">
        <f t="shared" si="1"/>
        <v>2.8376206507687227</v>
      </c>
      <c r="H22" s="67">
        <v>123455.8375</v>
      </c>
      <c r="I22" s="44">
        <v>129066.61445783133</v>
      </c>
      <c r="J22" s="54">
        <f t="shared" si="2"/>
        <v>4.544764404381714</v>
      </c>
      <c r="K22" s="67">
        <v>121493.90123456791</v>
      </c>
      <c r="L22" s="44">
        <v>131584.9638554217</v>
      </c>
      <c r="M22" s="54">
        <f t="shared" si="3"/>
        <v>8.30581824956876</v>
      </c>
      <c r="N22" s="157">
        <v>117526.13580246913</v>
      </c>
      <c r="O22" s="59">
        <v>121221.96428571429</v>
      </c>
      <c r="P22" s="54">
        <f t="shared" si="6"/>
        <v>3.144686463151386</v>
      </c>
      <c r="Q22" s="157">
        <v>118555.30487804877</v>
      </c>
      <c r="R22" s="44">
        <v>122347.50588235294</v>
      </c>
      <c r="S22" s="166">
        <f t="shared" si="4"/>
        <v>3.198676776382965</v>
      </c>
      <c r="T22" s="157">
        <v>113794.74</v>
      </c>
      <c r="U22" s="44">
        <v>115642.4588235294</v>
      </c>
      <c r="V22" s="166">
        <f t="shared" si="5"/>
        <v>1.623729553342625</v>
      </c>
    </row>
    <row r="23" spans="1:22" ht="13.5" thickBot="1">
      <c r="A23" s="46" t="s">
        <v>28</v>
      </c>
      <c r="B23" s="68">
        <v>122074.24424209962</v>
      </c>
      <c r="C23" s="70">
        <v>123353.75608465608</v>
      </c>
      <c r="D23" s="56">
        <f t="shared" si="0"/>
        <v>1.0481423419823999</v>
      </c>
      <c r="E23" s="68">
        <v>118613.11670235546</v>
      </c>
      <c r="F23" s="47">
        <v>122209.69560614081</v>
      </c>
      <c r="G23" s="105">
        <f t="shared" si="1"/>
        <v>3.0321932377938534</v>
      </c>
      <c r="H23" s="68">
        <v>125466.25602570969</v>
      </c>
      <c r="I23" s="69">
        <v>127927.34645669292</v>
      </c>
      <c r="J23" s="105">
        <f t="shared" si="2"/>
        <v>1.9615556476626799</v>
      </c>
      <c r="K23" s="137">
        <v>125527.95728777362</v>
      </c>
      <c r="L23" s="69">
        <v>128330.1272917758</v>
      </c>
      <c r="M23" s="105">
        <f t="shared" si="3"/>
        <v>2.232307499100133</v>
      </c>
      <c r="N23" s="158">
        <v>122252.49467518638</v>
      </c>
      <c r="O23" s="69">
        <v>123791.25588697018</v>
      </c>
      <c r="P23" s="105">
        <f t="shared" si="6"/>
        <v>1.2586746927922794</v>
      </c>
      <c r="Q23" s="137">
        <v>125050.73113708821</v>
      </c>
      <c r="R23" s="69">
        <v>125689.01411395714</v>
      </c>
      <c r="S23" s="105">
        <f t="shared" si="4"/>
        <v>0.5104192283123892</v>
      </c>
      <c r="T23" s="137">
        <v>118913.21</v>
      </c>
      <c r="U23" s="69">
        <v>122409.78966597078</v>
      </c>
      <c r="V23" s="105">
        <f t="shared" si="5"/>
        <v>2.9404467896970994</v>
      </c>
    </row>
    <row r="24" spans="16:19" ht="12.75">
      <c r="P24" s="144"/>
      <c r="Q24" s="148"/>
      <c r="R24" s="146"/>
      <c r="S24" s="147"/>
    </row>
    <row r="25" spans="16:19" ht="12.75">
      <c r="P25" s="144"/>
      <c r="Q25" s="149"/>
      <c r="R25" s="150"/>
      <c r="S25" s="151"/>
    </row>
    <row r="26" spans="16:19" ht="12.75">
      <c r="P26" s="144"/>
      <c r="Q26" s="145"/>
      <c r="R26" s="145"/>
      <c r="S26" s="145"/>
    </row>
  </sheetData>
  <printOptions horizontalCentered="1"/>
  <pageMargins left="0.7874015748031497" right="0.7874015748031497" top="0.984251968503937" bottom="0.984251968503937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D28" sqref="D28"/>
    </sheetView>
  </sheetViews>
  <sheetFormatPr defaultColWidth="11.421875" defaultRowHeight="12.75"/>
  <cols>
    <col min="1" max="1" width="14.00390625" style="0" bestFit="1" customWidth="1"/>
    <col min="3" max="3" width="6.57421875" style="0" bestFit="1" customWidth="1"/>
    <col min="6" max="6" width="6.57421875" style="0" bestFit="1" customWidth="1"/>
    <col min="8" max="8" width="20.28125" style="0" bestFit="1" customWidth="1"/>
  </cols>
  <sheetData>
    <row r="1" spans="1:8" ht="16.5" thickBot="1">
      <c r="A1" s="1"/>
      <c r="B1" s="180">
        <v>40575</v>
      </c>
      <c r="C1" s="181"/>
      <c r="D1" s="182"/>
      <c r="E1" s="180">
        <v>40603</v>
      </c>
      <c r="F1" s="181"/>
      <c r="G1" s="182"/>
      <c r="H1" s="2" t="s">
        <v>0</v>
      </c>
    </row>
    <row r="2" spans="1:8" ht="14.25" thickBot="1">
      <c r="A2" s="3"/>
      <c r="B2" s="4" t="s">
        <v>1</v>
      </c>
      <c r="C2" s="5"/>
      <c r="D2" s="6" t="s">
        <v>2</v>
      </c>
      <c r="E2" s="4" t="s">
        <v>1</v>
      </c>
      <c r="F2" s="5"/>
      <c r="G2" s="6" t="s">
        <v>2</v>
      </c>
      <c r="H2" s="7" t="s">
        <v>3</v>
      </c>
    </row>
    <row r="3" spans="1:8" ht="13.5" thickBot="1">
      <c r="A3" s="8" t="s">
        <v>4</v>
      </c>
      <c r="B3" s="9" t="s">
        <v>5</v>
      </c>
      <c r="C3" s="10" t="s">
        <v>6</v>
      </c>
      <c r="D3" s="9" t="s">
        <v>7</v>
      </c>
      <c r="E3" s="9" t="s">
        <v>5</v>
      </c>
      <c r="F3" s="10" t="s">
        <v>6</v>
      </c>
      <c r="G3" s="9" t="s">
        <v>7</v>
      </c>
      <c r="H3" s="7" t="s">
        <v>29</v>
      </c>
    </row>
    <row r="4" spans="1:8" ht="13.5" thickBot="1">
      <c r="A4" s="11" t="s">
        <v>9</v>
      </c>
      <c r="B4" s="12">
        <f>25815105+39427273+20916586+2926000</f>
        <v>89084964</v>
      </c>
      <c r="C4" s="13">
        <f>227+385+202+29</f>
        <v>843</v>
      </c>
      <c r="D4" s="14">
        <f>B4/C4</f>
        <v>105676.11387900356</v>
      </c>
      <c r="E4" s="12">
        <f>3226000+45424213+26714796+24357878</f>
        <v>99722887</v>
      </c>
      <c r="F4" s="13">
        <f>29+385+228+205</f>
        <v>847</v>
      </c>
      <c r="G4" s="14">
        <f aca="true" t="shared" si="0" ref="G4:G22">E4/F4</f>
        <v>117736.58441558441</v>
      </c>
      <c r="H4" s="21">
        <f>(G4-D4)*100/D4</f>
        <v>11.412674154908625</v>
      </c>
    </row>
    <row r="5" spans="1:8" ht="13.5" thickBot="1">
      <c r="A5" s="11" t="s">
        <v>10</v>
      </c>
      <c r="B5" s="16">
        <v>16472895</v>
      </c>
      <c r="C5" s="17">
        <v>143</v>
      </c>
      <c r="D5" s="14">
        <f aca="true" t="shared" si="1" ref="D5:D10">B5/C5</f>
        <v>115195.06993006993</v>
      </c>
      <c r="E5" s="16">
        <v>20121288</v>
      </c>
      <c r="F5" s="17">
        <v>146</v>
      </c>
      <c r="G5" s="14">
        <f t="shared" si="0"/>
        <v>137817.04109589042</v>
      </c>
      <c r="H5" s="21">
        <f aca="true" t="shared" si="2" ref="H5:H22">(G5-D5)*100/D5</f>
        <v>19.63796816960425</v>
      </c>
    </row>
    <row r="6" spans="1:8" ht="13.5" thickBot="1">
      <c r="A6" s="11" t="s">
        <v>11</v>
      </c>
      <c r="B6" s="16">
        <v>1059859</v>
      </c>
      <c r="C6" s="13">
        <v>11</v>
      </c>
      <c r="D6" s="14">
        <f t="shared" si="1"/>
        <v>96350.81818181818</v>
      </c>
      <c r="E6" s="16">
        <v>1199501</v>
      </c>
      <c r="F6" s="13">
        <v>11</v>
      </c>
      <c r="G6" s="14">
        <f t="shared" si="0"/>
        <v>109045.54545454546</v>
      </c>
      <c r="H6" s="21">
        <f t="shared" si="2"/>
        <v>13.17552617848224</v>
      </c>
    </row>
    <row r="7" spans="1:8" ht="13.5" thickBot="1">
      <c r="A7" s="11" t="s">
        <v>12</v>
      </c>
      <c r="B7" s="16">
        <v>26179703</v>
      </c>
      <c r="C7" s="18">
        <v>239</v>
      </c>
      <c r="D7" s="14">
        <f t="shared" si="1"/>
        <v>109538.50627615063</v>
      </c>
      <c r="E7" s="16">
        <v>28643365</v>
      </c>
      <c r="F7" s="18">
        <v>239</v>
      </c>
      <c r="G7" s="14">
        <f t="shared" si="0"/>
        <v>119846.71548117154</v>
      </c>
      <c r="H7" s="21">
        <f t="shared" si="2"/>
        <v>9.410580402688293</v>
      </c>
    </row>
    <row r="8" spans="1:8" ht="13.5" thickBot="1">
      <c r="A8" s="11" t="s">
        <v>13</v>
      </c>
      <c r="B8" s="19">
        <v>305027</v>
      </c>
      <c r="C8" s="17">
        <v>3</v>
      </c>
      <c r="D8" s="14">
        <f t="shared" si="1"/>
        <v>101675.66666666667</v>
      </c>
      <c r="E8" s="19">
        <v>305071</v>
      </c>
      <c r="F8" s="17">
        <v>3</v>
      </c>
      <c r="G8" s="14">
        <f t="shared" si="0"/>
        <v>101690.33333333333</v>
      </c>
      <c r="H8" s="21">
        <f t="shared" si="2"/>
        <v>0.014424952545174983</v>
      </c>
    </row>
    <row r="9" spans="1:8" ht="13.5" thickBot="1">
      <c r="A9" s="11" t="s">
        <v>14</v>
      </c>
      <c r="B9" s="19">
        <f>1346939+3596394</f>
        <v>4943333</v>
      </c>
      <c r="C9" s="13">
        <f>10+48</f>
        <v>58</v>
      </c>
      <c r="D9" s="14">
        <f t="shared" si="1"/>
        <v>85229.87931034483</v>
      </c>
      <c r="E9" s="19">
        <f>1503650+3734920</f>
        <v>5238570</v>
      </c>
      <c r="F9" s="13">
        <f>10+48</f>
        <v>58</v>
      </c>
      <c r="G9" s="14">
        <f t="shared" si="0"/>
        <v>90320.1724137931</v>
      </c>
      <c r="H9" s="21">
        <f t="shared" si="2"/>
        <v>5.972427914526494</v>
      </c>
    </row>
    <row r="10" spans="1:8" ht="13.5" thickBot="1">
      <c r="A10" s="11" t="s">
        <v>15</v>
      </c>
      <c r="B10" s="19">
        <v>2899529</v>
      </c>
      <c r="C10" s="18">
        <v>25</v>
      </c>
      <c r="D10" s="14">
        <f t="shared" si="1"/>
        <v>115981.16</v>
      </c>
      <c r="E10" s="19">
        <v>3190027</v>
      </c>
      <c r="F10" s="18">
        <v>25</v>
      </c>
      <c r="G10" s="14">
        <f t="shared" si="0"/>
        <v>127601.08</v>
      </c>
      <c r="H10" s="21">
        <f t="shared" si="2"/>
        <v>10.018799605039298</v>
      </c>
    </row>
    <row r="11" spans="1:8" ht="13.5" thickBot="1">
      <c r="A11" s="11" t="s">
        <v>16</v>
      </c>
      <c r="B11" s="20">
        <v>1194030</v>
      </c>
      <c r="C11" s="18">
        <v>12</v>
      </c>
      <c r="D11" s="14">
        <f>B11/C11</f>
        <v>99502.5</v>
      </c>
      <c r="E11" s="20">
        <f>1179416</f>
        <v>1179416</v>
      </c>
      <c r="F11" s="18">
        <v>12</v>
      </c>
      <c r="G11" s="14">
        <f t="shared" si="0"/>
        <v>98284.66666666667</v>
      </c>
      <c r="H11" s="15">
        <f t="shared" si="2"/>
        <v>-1.2239223470097018</v>
      </c>
    </row>
    <row r="12" spans="1:8" ht="13.5" thickBot="1">
      <c r="A12" s="11" t="s">
        <v>17</v>
      </c>
      <c r="B12" s="20">
        <v>448646</v>
      </c>
      <c r="C12" s="18">
        <v>3</v>
      </c>
      <c r="D12" s="14">
        <f aca="true" t="shared" si="3" ref="D12:D23">B12/C12</f>
        <v>149548.66666666666</v>
      </c>
      <c r="E12" s="20">
        <v>541592</v>
      </c>
      <c r="F12" s="18">
        <v>3</v>
      </c>
      <c r="G12" s="14">
        <f t="shared" si="0"/>
        <v>180530.66666666666</v>
      </c>
      <c r="H12" s="21">
        <f t="shared" si="2"/>
        <v>20.71700182326378</v>
      </c>
    </row>
    <row r="13" spans="1:8" ht="13.5" thickBot="1">
      <c r="A13" s="11" t="s">
        <v>18</v>
      </c>
      <c r="B13" s="20">
        <v>14460640</v>
      </c>
      <c r="C13" s="18">
        <v>138</v>
      </c>
      <c r="D13" s="14">
        <f t="shared" si="3"/>
        <v>104787.2463768116</v>
      </c>
      <c r="E13" s="20">
        <v>16519071</v>
      </c>
      <c r="F13" s="18">
        <v>138</v>
      </c>
      <c r="G13" s="14">
        <f t="shared" si="0"/>
        <v>119703.41304347826</v>
      </c>
      <c r="H13" s="21">
        <f t="shared" si="2"/>
        <v>14.234715752553127</v>
      </c>
    </row>
    <row r="14" spans="1:8" ht="13.5" thickBot="1">
      <c r="A14" s="11" t="s">
        <v>19</v>
      </c>
      <c r="B14" s="19">
        <v>1905624</v>
      </c>
      <c r="C14" s="18">
        <v>18</v>
      </c>
      <c r="D14" s="14">
        <f t="shared" si="3"/>
        <v>105868</v>
      </c>
      <c r="E14" s="19">
        <v>2031127</v>
      </c>
      <c r="F14" s="18">
        <v>18</v>
      </c>
      <c r="G14" s="14">
        <f t="shared" si="0"/>
        <v>112840.38888888889</v>
      </c>
      <c r="H14" s="21">
        <f t="shared" si="2"/>
        <v>6.585926709571249</v>
      </c>
    </row>
    <row r="15" spans="1:8" ht="13.5" thickBot="1">
      <c r="A15" s="11" t="s">
        <v>20</v>
      </c>
      <c r="B15" s="19">
        <v>2860331</v>
      </c>
      <c r="C15" s="17">
        <v>24</v>
      </c>
      <c r="D15" s="14">
        <f t="shared" si="3"/>
        <v>119180.45833333333</v>
      </c>
      <c r="E15" s="19">
        <v>3071288</v>
      </c>
      <c r="F15" s="17">
        <v>24</v>
      </c>
      <c r="G15" s="14">
        <f t="shared" si="0"/>
        <v>127970.33333333333</v>
      </c>
      <c r="H15" s="21">
        <f t="shared" si="2"/>
        <v>7.375265310203609</v>
      </c>
    </row>
    <row r="16" spans="1:8" ht="13.5" thickBot="1">
      <c r="A16" s="11" t="s">
        <v>21</v>
      </c>
      <c r="B16" s="19">
        <v>5102178</v>
      </c>
      <c r="C16" s="18">
        <v>44</v>
      </c>
      <c r="D16" s="14">
        <f t="shared" si="3"/>
        <v>115958.59090909091</v>
      </c>
      <c r="E16" s="19">
        <v>5660804</v>
      </c>
      <c r="F16" s="18">
        <v>45</v>
      </c>
      <c r="G16" s="14">
        <f t="shared" si="0"/>
        <v>125795.64444444445</v>
      </c>
      <c r="H16" s="21">
        <f t="shared" si="2"/>
        <v>8.483246871347013</v>
      </c>
    </row>
    <row r="17" spans="1:8" ht="13.5" thickBot="1">
      <c r="A17" s="11" t="s">
        <v>22</v>
      </c>
      <c r="B17" s="20">
        <v>3749491</v>
      </c>
      <c r="C17" s="18">
        <v>40</v>
      </c>
      <c r="D17" s="14">
        <f t="shared" si="3"/>
        <v>93737.275</v>
      </c>
      <c r="E17" s="20">
        <v>4276744</v>
      </c>
      <c r="F17" s="18">
        <v>40</v>
      </c>
      <c r="G17" s="14">
        <f t="shared" si="0"/>
        <v>106918.6</v>
      </c>
      <c r="H17" s="21">
        <f t="shared" si="2"/>
        <v>14.061988680596926</v>
      </c>
    </row>
    <row r="18" spans="1:8" ht="13.5" thickBot="1">
      <c r="A18" s="11" t="s">
        <v>23</v>
      </c>
      <c r="B18" s="16">
        <v>3301083</v>
      </c>
      <c r="C18" s="18">
        <v>24</v>
      </c>
      <c r="D18" s="14">
        <f t="shared" si="3"/>
        <v>137545.125</v>
      </c>
      <c r="E18" s="16">
        <v>3563496</v>
      </c>
      <c r="F18" s="18">
        <v>24</v>
      </c>
      <c r="G18" s="14">
        <f t="shared" si="0"/>
        <v>148479</v>
      </c>
      <c r="H18" s="21">
        <f t="shared" si="2"/>
        <v>7.949300275091538</v>
      </c>
    </row>
    <row r="19" spans="1:8" ht="13.5" thickBot="1">
      <c r="A19" s="11" t="s">
        <v>24</v>
      </c>
      <c r="B19" s="19">
        <v>16245000</v>
      </c>
      <c r="C19" s="18">
        <v>136</v>
      </c>
      <c r="D19" s="14">
        <f t="shared" si="3"/>
        <v>119448.5294117647</v>
      </c>
      <c r="E19" s="19">
        <v>18231000</v>
      </c>
      <c r="F19" s="18">
        <v>136</v>
      </c>
      <c r="G19" s="14">
        <f t="shared" si="0"/>
        <v>134051.4705882353</v>
      </c>
      <c r="H19" s="21">
        <f t="shared" si="2"/>
        <v>12.225300092336116</v>
      </c>
    </row>
    <row r="20" spans="1:8" ht="13.5" thickBot="1">
      <c r="A20" s="11" t="s">
        <v>25</v>
      </c>
      <c r="B20" s="16">
        <v>3192177</v>
      </c>
      <c r="C20" s="18">
        <v>32</v>
      </c>
      <c r="D20" s="14">
        <f t="shared" si="3"/>
        <v>99755.53125</v>
      </c>
      <c r="E20" s="16">
        <v>3541292</v>
      </c>
      <c r="F20" s="18">
        <v>32</v>
      </c>
      <c r="G20" s="14">
        <f t="shared" si="0"/>
        <v>110665.375</v>
      </c>
      <c r="H20" s="21">
        <f t="shared" si="2"/>
        <v>10.936580271081459</v>
      </c>
    </row>
    <row r="21" spans="1:8" ht="13.5" thickBot="1">
      <c r="A21" s="11" t="s">
        <v>26</v>
      </c>
      <c r="B21" s="19">
        <v>143086</v>
      </c>
      <c r="C21" s="17">
        <v>1</v>
      </c>
      <c r="D21" s="14">
        <f t="shared" si="3"/>
        <v>143086</v>
      </c>
      <c r="E21" s="19">
        <v>170151</v>
      </c>
      <c r="F21" s="17">
        <v>1</v>
      </c>
      <c r="G21" s="14">
        <f t="shared" si="0"/>
        <v>170151</v>
      </c>
      <c r="H21" s="21">
        <f t="shared" si="2"/>
        <v>18.91519785303943</v>
      </c>
    </row>
    <row r="22" spans="1:8" ht="13.5" thickBot="1">
      <c r="A22" s="11" t="s">
        <v>27</v>
      </c>
      <c r="B22" s="22">
        <v>8444386</v>
      </c>
      <c r="C22" s="23">
        <v>82</v>
      </c>
      <c r="D22" s="14">
        <f t="shared" si="3"/>
        <v>102980.31707317074</v>
      </c>
      <c r="E22" s="22">
        <v>9424021</v>
      </c>
      <c r="F22" s="23">
        <v>82</v>
      </c>
      <c r="G22" s="14">
        <f t="shared" si="0"/>
        <v>114927.08536585367</v>
      </c>
      <c r="H22" s="29">
        <f t="shared" si="2"/>
        <v>11.601021080751167</v>
      </c>
    </row>
    <row r="23" spans="1:8" ht="13.5" thickBot="1">
      <c r="A23" s="11" t="s">
        <v>28</v>
      </c>
      <c r="B23" s="25">
        <f>SUM(B4:B22)</f>
        <v>201991982</v>
      </c>
      <c r="C23" s="26">
        <f>SUM(C4:C22)</f>
        <v>1876</v>
      </c>
      <c r="D23" s="27">
        <f t="shared" si="3"/>
        <v>107671.63219616204</v>
      </c>
      <c r="E23" s="25">
        <f>SUM(E4:E22)</f>
        <v>226630711</v>
      </c>
      <c r="F23" s="26">
        <f>SUM(F4:F22)</f>
        <v>1884</v>
      </c>
      <c r="G23" s="27">
        <f>E23/F23</f>
        <v>120292.30944798302</v>
      </c>
      <c r="H23" s="30">
        <f>(G23-D23)*100/D23</f>
        <v>11.72145066848057</v>
      </c>
    </row>
  </sheetData>
  <mergeCells count="2">
    <mergeCell ref="B1:D1"/>
    <mergeCell ref="E1:G1"/>
  </mergeCells>
  <printOptions horizontalCentered="1"/>
  <pageMargins left="0.1968503937007874" right="0.1968503937007874" top="0.984251968503937" bottom="0.984251968503937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D28" sqref="D28"/>
    </sheetView>
  </sheetViews>
  <sheetFormatPr defaultColWidth="11.421875" defaultRowHeight="12.75"/>
  <cols>
    <col min="1" max="1" width="14.00390625" style="0" bestFit="1" customWidth="1"/>
    <col min="3" max="3" width="6.57421875" style="0" bestFit="1" customWidth="1"/>
    <col min="6" max="6" width="6.57421875" style="0" bestFit="1" customWidth="1"/>
    <col min="8" max="8" width="20.00390625" style="0" bestFit="1" customWidth="1"/>
  </cols>
  <sheetData>
    <row r="1" spans="1:8" ht="16.5" thickBot="1">
      <c r="A1" s="1"/>
      <c r="B1" s="180">
        <v>40603</v>
      </c>
      <c r="C1" s="181"/>
      <c r="D1" s="182"/>
      <c r="E1" s="180">
        <v>40634</v>
      </c>
      <c r="F1" s="181"/>
      <c r="G1" s="182"/>
      <c r="H1" s="2" t="s">
        <v>0</v>
      </c>
    </row>
    <row r="2" spans="1:8" ht="14.25" thickBot="1">
      <c r="A2" s="3"/>
      <c r="B2" s="4" t="s">
        <v>1</v>
      </c>
      <c r="C2" s="5"/>
      <c r="D2" s="6" t="s">
        <v>2</v>
      </c>
      <c r="E2" s="4" t="s">
        <v>1</v>
      </c>
      <c r="F2" s="5"/>
      <c r="G2" s="6" t="s">
        <v>2</v>
      </c>
      <c r="H2" s="7" t="s">
        <v>3</v>
      </c>
    </row>
    <row r="3" spans="1:8" ht="13.5" thickBot="1">
      <c r="A3" s="8" t="s">
        <v>4</v>
      </c>
      <c r="B3" s="9" t="s">
        <v>5</v>
      </c>
      <c r="C3" s="10" t="s">
        <v>6</v>
      </c>
      <c r="D3" s="9" t="s">
        <v>7</v>
      </c>
      <c r="E3" s="9" t="s">
        <v>5</v>
      </c>
      <c r="F3" s="10" t="s">
        <v>6</v>
      </c>
      <c r="G3" s="9" t="s">
        <v>7</v>
      </c>
      <c r="H3" s="7" t="s">
        <v>30</v>
      </c>
    </row>
    <row r="4" spans="1:8" ht="13.5" thickBot="1">
      <c r="A4" s="11" t="s">
        <v>9</v>
      </c>
      <c r="B4" s="12">
        <f>3226000+45424213+26714796+24357878</f>
        <v>99722887</v>
      </c>
      <c r="C4" s="13">
        <f>29+385+228+205</f>
        <v>847</v>
      </c>
      <c r="D4" s="14">
        <f aca="true" t="shared" si="0" ref="D4:D22">B4/C4</f>
        <v>117736.58441558441</v>
      </c>
      <c r="E4" s="12">
        <f>24676610+3096000+45300000+25358390</f>
        <v>98431000</v>
      </c>
      <c r="F4" s="13">
        <f>206+29+385+228</f>
        <v>848</v>
      </c>
      <c r="G4" s="14">
        <f>E4/F4</f>
        <v>116074.2924528302</v>
      </c>
      <c r="H4" s="15">
        <f>(G4-D4)*100/D4</f>
        <v>-1.4118737782359023</v>
      </c>
    </row>
    <row r="5" spans="1:8" ht="13.5" thickBot="1">
      <c r="A5" s="11" t="s">
        <v>10</v>
      </c>
      <c r="B5" s="16">
        <v>20121288</v>
      </c>
      <c r="C5" s="17">
        <v>146</v>
      </c>
      <c r="D5" s="14">
        <f t="shared" si="0"/>
        <v>137817.04109589042</v>
      </c>
      <c r="E5" s="16">
        <f>19574952</f>
        <v>19574952</v>
      </c>
      <c r="F5" s="17">
        <v>146</v>
      </c>
      <c r="G5" s="14">
        <f aca="true" t="shared" si="1" ref="G5:G22">E5/F5</f>
        <v>134075.01369863015</v>
      </c>
      <c r="H5" s="15">
        <f aca="true" t="shared" si="2" ref="H5:H22">(G5-D5)*100/D5</f>
        <v>-2.7152138570850926</v>
      </c>
    </row>
    <row r="6" spans="1:8" ht="13.5" thickBot="1">
      <c r="A6" s="11" t="s">
        <v>11</v>
      </c>
      <c r="B6" s="16">
        <v>1199501</v>
      </c>
      <c r="C6" s="13">
        <v>11</v>
      </c>
      <c r="D6" s="14">
        <f t="shared" si="0"/>
        <v>109045.54545454546</v>
      </c>
      <c r="E6" s="16">
        <v>1207982</v>
      </c>
      <c r="F6" s="13">
        <v>11</v>
      </c>
      <c r="G6" s="14">
        <f t="shared" si="1"/>
        <v>109816.54545454546</v>
      </c>
      <c r="H6" s="21">
        <f t="shared" si="2"/>
        <v>0.7070440124685181</v>
      </c>
    </row>
    <row r="7" spans="1:8" ht="13.5" thickBot="1">
      <c r="A7" s="11" t="s">
        <v>12</v>
      </c>
      <c r="B7" s="16">
        <v>28643365</v>
      </c>
      <c r="C7" s="18">
        <v>239</v>
      </c>
      <c r="D7" s="14">
        <f t="shared" si="0"/>
        <v>119846.71548117154</v>
      </c>
      <c r="E7" s="16">
        <v>28744046</v>
      </c>
      <c r="F7" s="18">
        <v>240</v>
      </c>
      <c r="G7" s="14">
        <f t="shared" si="1"/>
        <v>119766.85833333334</v>
      </c>
      <c r="H7" s="15">
        <f t="shared" si="2"/>
        <v>-0.06663273792493148</v>
      </c>
    </row>
    <row r="8" spans="1:8" ht="13.5" thickBot="1">
      <c r="A8" s="11" t="s">
        <v>13</v>
      </c>
      <c r="B8" s="19">
        <v>305071</v>
      </c>
      <c r="C8" s="17">
        <v>3</v>
      </c>
      <c r="D8" s="14">
        <f t="shared" si="0"/>
        <v>101690.33333333333</v>
      </c>
      <c r="E8" s="19">
        <v>299846</v>
      </c>
      <c r="F8" s="17">
        <v>3</v>
      </c>
      <c r="G8" s="14">
        <f t="shared" si="1"/>
        <v>99948.66666666667</v>
      </c>
      <c r="H8" s="15">
        <f t="shared" si="2"/>
        <v>-1.7127160562623032</v>
      </c>
    </row>
    <row r="9" spans="1:8" ht="13.5" thickBot="1">
      <c r="A9" s="11" t="s">
        <v>14</v>
      </c>
      <c r="B9" s="19">
        <f>1503650+3734920</f>
        <v>5238570</v>
      </c>
      <c r="C9" s="13">
        <f>10+48</f>
        <v>58</v>
      </c>
      <c r="D9" s="14">
        <f t="shared" si="0"/>
        <v>90320.1724137931</v>
      </c>
      <c r="E9" s="19">
        <f>1494795+3734920</f>
        <v>5229715</v>
      </c>
      <c r="F9" s="13">
        <f>10+48</f>
        <v>58</v>
      </c>
      <c r="G9" s="14">
        <f t="shared" si="1"/>
        <v>90167.5</v>
      </c>
      <c r="H9" s="15">
        <f t="shared" si="2"/>
        <v>-0.16903467931133656</v>
      </c>
    </row>
    <row r="10" spans="1:8" ht="13.5" thickBot="1">
      <c r="A10" s="11" t="s">
        <v>15</v>
      </c>
      <c r="B10" s="19">
        <v>3190027</v>
      </c>
      <c r="C10" s="18">
        <v>25</v>
      </c>
      <c r="D10" s="14">
        <f t="shared" si="0"/>
        <v>127601.08</v>
      </c>
      <c r="E10" s="19">
        <v>3161679</v>
      </c>
      <c r="F10" s="18">
        <v>25</v>
      </c>
      <c r="G10" s="14">
        <f t="shared" si="1"/>
        <v>126467.16</v>
      </c>
      <c r="H10" s="15">
        <f t="shared" si="2"/>
        <v>-0.8886445161749401</v>
      </c>
    </row>
    <row r="11" spans="1:8" ht="13.5" thickBot="1">
      <c r="A11" s="11" t="s">
        <v>16</v>
      </c>
      <c r="B11" s="20">
        <f>1179416</f>
        <v>1179416</v>
      </c>
      <c r="C11" s="18">
        <v>12</v>
      </c>
      <c r="D11" s="14">
        <f t="shared" si="0"/>
        <v>98284.66666666667</v>
      </c>
      <c r="E11" s="20">
        <v>1139830</v>
      </c>
      <c r="F11" s="18">
        <v>11</v>
      </c>
      <c r="G11" s="14">
        <f t="shared" si="1"/>
        <v>103620.90909090909</v>
      </c>
      <c r="H11" s="21">
        <f t="shared" si="2"/>
        <v>5.429374291251688</v>
      </c>
    </row>
    <row r="12" spans="1:8" ht="13.5" thickBot="1">
      <c r="A12" s="11" t="s">
        <v>17</v>
      </c>
      <c r="B12" s="20">
        <v>541592</v>
      </c>
      <c r="C12" s="18">
        <v>3</v>
      </c>
      <c r="D12" s="14">
        <f t="shared" si="0"/>
        <v>180530.66666666666</v>
      </c>
      <c r="E12" s="20">
        <f>404777</f>
        <v>404777</v>
      </c>
      <c r="F12" s="18">
        <v>3</v>
      </c>
      <c r="G12" s="14">
        <f t="shared" si="1"/>
        <v>134925.66666666666</v>
      </c>
      <c r="H12" s="15">
        <f t="shared" si="2"/>
        <v>-25.26163606552534</v>
      </c>
    </row>
    <row r="13" spans="1:8" ht="13.5" thickBot="1">
      <c r="A13" s="11" t="s">
        <v>18</v>
      </c>
      <c r="B13" s="20">
        <v>16519071</v>
      </c>
      <c r="C13" s="18">
        <v>138</v>
      </c>
      <c r="D13" s="14">
        <f t="shared" si="0"/>
        <v>119703.41304347826</v>
      </c>
      <c r="E13" s="20">
        <v>16342776</v>
      </c>
      <c r="F13" s="18">
        <v>140</v>
      </c>
      <c r="G13" s="14">
        <f t="shared" si="1"/>
        <v>116734.11428571428</v>
      </c>
      <c r="H13" s="15">
        <f t="shared" si="2"/>
        <v>-2.480546445810592</v>
      </c>
    </row>
    <row r="14" spans="1:8" ht="13.5" thickBot="1">
      <c r="A14" s="11" t="s">
        <v>19</v>
      </c>
      <c r="B14" s="19">
        <v>2031127</v>
      </c>
      <c r="C14" s="18">
        <v>18</v>
      </c>
      <c r="D14" s="14">
        <f t="shared" si="0"/>
        <v>112840.38888888889</v>
      </c>
      <c r="E14" s="19">
        <v>1986403</v>
      </c>
      <c r="F14" s="18">
        <v>18</v>
      </c>
      <c r="G14" s="14">
        <f t="shared" si="1"/>
        <v>110355.72222222222</v>
      </c>
      <c r="H14" s="15">
        <f t="shared" si="2"/>
        <v>-2.2019302584230376</v>
      </c>
    </row>
    <row r="15" spans="1:8" ht="13.5" thickBot="1">
      <c r="A15" s="11" t="s">
        <v>20</v>
      </c>
      <c r="B15" s="19">
        <v>3071288</v>
      </c>
      <c r="C15" s="17">
        <v>24</v>
      </c>
      <c r="D15" s="14">
        <f t="shared" si="0"/>
        <v>127970.33333333333</v>
      </c>
      <c r="E15" s="19">
        <v>2935161</v>
      </c>
      <c r="F15" s="17">
        <v>24</v>
      </c>
      <c r="G15" s="14">
        <f t="shared" si="1"/>
        <v>122298.375</v>
      </c>
      <c r="H15" s="15">
        <f t="shared" si="2"/>
        <v>-4.432244712967324</v>
      </c>
    </row>
    <row r="16" spans="1:8" ht="13.5" thickBot="1">
      <c r="A16" s="11" t="s">
        <v>21</v>
      </c>
      <c r="B16" s="19">
        <v>5660804</v>
      </c>
      <c r="C16" s="18">
        <v>45</v>
      </c>
      <c r="D16" s="14">
        <f t="shared" si="0"/>
        <v>125795.64444444445</v>
      </c>
      <c r="E16" s="19">
        <v>5650040</v>
      </c>
      <c r="F16" s="18">
        <v>45</v>
      </c>
      <c r="G16" s="14">
        <f t="shared" si="1"/>
        <v>125556.44444444444</v>
      </c>
      <c r="H16" s="15">
        <f t="shared" si="2"/>
        <v>-0.19014966778571601</v>
      </c>
    </row>
    <row r="17" spans="1:8" ht="13.5" thickBot="1">
      <c r="A17" s="11" t="s">
        <v>22</v>
      </c>
      <c r="B17" s="20">
        <v>4276744</v>
      </c>
      <c r="C17" s="18">
        <v>40</v>
      </c>
      <c r="D17" s="14">
        <f t="shared" si="0"/>
        <v>106918.6</v>
      </c>
      <c r="E17" s="20">
        <v>4265959</v>
      </c>
      <c r="F17" s="18">
        <v>40</v>
      </c>
      <c r="G17" s="14">
        <f t="shared" si="1"/>
        <v>106648.975</v>
      </c>
      <c r="H17" s="15">
        <f t="shared" si="2"/>
        <v>-0.2521778249995791</v>
      </c>
    </row>
    <row r="18" spans="1:8" ht="13.5" thickBot="1">
      <c r="A18" s="11" t="s">
        <v>23</v>
      </c>
      <c r="B18" s="16">
        <v>3563496</v>
      </c>
      <c r="C18" s="18">
        <v>24</v>
      </c>
      <c r="D18" s="14">
        <f t="shared" si="0"/>
        <v>148479</v>
      </c>
      <c r="E18" s="16">
        <v>3450288</v>
      </c>
      <c r="F18" s="18">
        <v>24</v>
      </c>
      <c r="G18" s="14">
        <f t="shared" si="1"/>
        <v>143762</v>
      </c>
      <c r="H18" s="15">
        <f t="shared" si="2"/>
        <v>-3.1768802322213916</v>
      </c>
    </row>
    <row r="19" spans="1:8" ht="13.5" thickBot="1">
      <c r="A19" s="11" t="s">
        <v>24</v>
      </c>
      <c r="B19" s="19">
        <v>18231000</v>
      </c>
      <c r="C19" s="18">
        <v>136</v>
      </c>
      <c r="D19" s="14">
        <f t="shared" si="0"/>
        <v>134051.4705882353</v>
      </c>
      <c r="E19" s="19">
        <v>18079000</v>
      </c>
      <c r="F19" s="18">
        <v>136</v>
      </c>
      <c r="G19" s="14">
        <f t="shared" si="1"/>
        <v>132933.82352941178</v>
      </c>
      <c r="H19" s="15">
        <f t="shared" si="2"/>
        <v>-0.8337447205309598</v>
      </c>
    </row>
    <row r="20" spans="1:8" ht="13.5" thickBot="1">
      <c r="A20" s="11" t="s">
        <v>25</v>
      </c>
      <c r="B20" s="16">
        <v>3541292</v>
      </c>
      <c r="C20" s="18">
        <v>32</v>
      </c>
      <c r="D20" s="14">
        <f t="shared" si="0"/>
        <v>110665.375</v>
      </c>
      <c r="E20" s="16">
        <v>3633980</v>
      </c>
      <c r="F20" s="18">
        <v>32</v>
      </c>
      <c r="G20" s="14">
        <f t="shared" si="1"/>
        <v>113561.875</v>
      </c>
      <c r="H20" s="21">
        <f t="shared" si="2"/>
        <v>2.61734982599571</v>
      </c>
    </row>
    <row r="21" spans="1:8" ht="13.5" thickBot="1">
      <c r="A21" s="11" t="s">
        <v>26</v>
      </c>
      <c r="B21" s="19">
        <v>170151</v>
      </c>
      <c r="C21" s="17">
        <v>1</v>
      </c>
      <c r="D21" s="14">
        <f t="shared" si="0"/>
        <v>170151</v>
      </c>
      <c r="E21" s="19">
        <v>170953</v>
      </c>
      <c r="F21" s="17">
        <v>1</v>
      </c>
      <c r="G21" s="14">
        <f t="shared" si="1"/>
        <v>170953</v>
      </c>
      <c r="H21" s="21">
        <f t="shared" si="2"/>
        <v>0.471346039694154</v>
      </c>
    </row>
    <row r="22" spans="1:8" ht="13.5" thickBot="1">
      <c r="A22" s="11" t="s">
        <v>27</v>
      </c>
      <c r="B22" s="22">
        <v>9424021</v>
      </c>
      <c r="C22" s="23">
        <v>82</v>
      </c>
      <c r="D22" s="14">
        <f t="shared" si="0"/>
        <v>114927.08536585367</v>
      </c>
      <c r="E22" s="22">
        <v>9554199</v>
      </c>
      <c r="F22" s="23">
        <v>82</v>
      </c>
      <c r="G22" s="14">
        <f t="shared" si="1"/>
        <v>116514.62195121951</v>
      </c>
      <c r="H22" s="29">
        <f t="shared" si="2"/>
        <v>1.3813424227301616</v>
      </c>
    </row>
    <row r="23" spans="1:8" ht="13.5" thickBot="1">
      <c r="A23" s="11" t="s">
        <v>28</v>
      </c>
      <c r="B23" s="25">
        <f>SUM(B4:B22)</f>
        <v>226630711</v>
      </c>
      <c r="C23" s="26">
        <f>SUM(C4:C22)</f>
        <v>1884</v>
      </c>
      <c r="D23" s="27">
        <f>B23/C23</f>
        <v>120292.30944798302</v>
      </c>
      <c r="E23" s="25">
        <f>SUM(E4:E22)</f>
        <v>224262586</v>
      </c>
      <c r="F23" s="26">
        <f>SUM(F4:F22)</f>
        <v>1887</v>
      </c>
      <c r="G23" s="27">
        <f>E23/F23</f>
        <v>118846.09750927398</v>
      </c>
      <c r="H23" s="28">
        <f>(G23-D23)*100/D23</f>
        <v>-1.202248045070918</v>
      </c>
    </row>
  </sheetData>
  <mergeCells count="2">
    <mergeCell ref="B1:D1"/>
    <mergeCell ref="E1:G1"/>
  </mergeCells>
  <printOptions horizontalCentered="1"/>
  <pageMargins left="0.1968503937007874" right="0.1968503937007874" top="0.984251968503937" bottom="0.984251968503937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E28" sqref="E28"/>
    </sheetView>
  </sheetViews>
  <sheetFormatPr defaultColWidth="11.421875" defaultRowHeight="12.75"/>
  <cols>
    <col min="1" max="1" width="14.00390625" style="0" bestFit="1" customWidth="1"/>
    <col min="3" max="3" width="6.57421875" style="0" bestFit="1" customWidth="1"/>
    <col min="6" max="6" width="6.57421875" style="0" bestFit="1" customWidth="1"/>
    <col min="8" max="8" width="19.28125" style="0" bestFit="1" customWidth="1"/>
  </cols>
  <sheetData>
    <row r="1" spans="1:8" ht="16.5" thickBot="1">
      <c r="A1" s="1"/>
      <c r="B1" s="180">
        <v>40634</v>
      </c>
      <c r="C1" s="181"/>
      <c r="D1" s="182"/>
      <c r="E1" s="180">
        <v>40664</v>
      </c>
      <c r="F1" s="181"/>
      <c r="G1" s="182"/>
      <c r="H1" s="2" t="s">
        <v>0</v>
      </c>
    </row>
    <row r="2" spans="1:8" ht="14.25" thickBot="1">
      <c r="A2" s="3"/>
      <c r="B2" s="4" t="s">
        <v>1</v>
      </c>
      <c r="C2" s="5"/>
      <c r="D2" s="6" t="s">
        <v>2</v>
      </c>
      <c r="E2" s="4" t="s">
        <v>1</v>
      </c>
      <c r="F2" s="5"/>
      <c r="G2" s="6" t="s">
        <v>2</v>
      </c>
      <c r="H2" s="7" t="s">
        <v>3</v>
      </c>
    </row>
    <row r="3" spans="1:8" ht="13.5" thickBot="1">
      <c r="A3" s="8" t="s">
        <v>4</v>
      </c>
      <c r="B3" s="9" t="s">
        <v>5</v>
      </c>
      <c r="C3" s="10" t="s">
        <v>6</v>
      </c>
      <c r="D3" s="9" t="s">
        <v>7</v>
      </c>
      <c r="E3" s="9" t="s">
        <v>5</v>
      </c>
      <c r="F3" s="10" t="s">
        <v>6</v>
      </c>
      <c r="G3" s="9" t="s">
        <v>7</v>
      </c>
      <c r="H3" s="7" t="s">
        <v>31</v>
      </c>
    </row>
    <row r="4" spans="1:8" ht="13.5" thickBot="1">
      <c r="A4" s="11" t="s">
        <v>9</v>
      </c>
      <c r="B4" s="12">
        <f>24676610+3096000+45300000+25358390</f>
        <v>98431000</v>
      </c>
      <c r="C4" s="13">
        <f>206+29+385+228</f>
        <v>848</v>
      </c>
      <c r="D4" s="14">
        <f>B4/C4</f>
        <v>116074.2924528302</v>
      </c>
      <c r="E4" s="31">
        <f>3160000+25844852+47600000+26151413</f>
        <v>102756265</v>
      </c>
      <c r="F4" s="32">
        <f>29+228+385+207</f>
        <v>849</v>
      </c>
      <c r="G4" s="14">
        <f>E4/F4</f>
        <v>121032.11425206125</v>
      </c>
      <c r="H4" s="33">
        <f>(G4-D4)*100/D4</f>
        <v>4.271248779091884</v>
      </c>
    </row>
    <row r="5" spans="1:8" ht="13.5" thickBot="1">
      <c r="A5" s="11" t="s">
        <v>10</v>
      </c>
      <c r="B5" s="16">
        <f>19574952</f>
        <v>19574952</v>
      </c>
      <c r="C5" s="17">
        <v>146</v>
      </c>
      <c r="D5" s="14">
        <f aca="true" t="shared" si="0" ref="D5:D22">B5/C5</f>
        <v>134075.01369863015</v>
      </c>
      <c r="E5" s="16">
        <v>21096565</v>
      </c>
      <c r="F5" s="17">
        <v>146</v>
      </c>
      <c r="G5" s="14">
        <f aca="true" t="shared" si="1" ref="G5:G23">E5/F5</f>
        <v>144497.0205479452</v>
      </c>
      <c r="H5" s="21">
        <f aca="true" t="shared" si="2" ref="H5:H22">(G5-D5)*100/D5</f>
        <v>7.773265548748199</v>
      </c>
    </row>
    <row r="6" spans="1:8" ht="13.5" thickBot="1">
      <c r="A6" s="11" t="s">
        <v>11</v>
      </c>
      <c r="B6" s="16">
        <v>1207982</v>
      </c>
      <c r="C6" s="13">
        <v>11</v>
      </c>
      <c r="D6" s="14">
        <f t="shared" si="0"/>
        <v>109816.54545454546</v>
      </c>
      <c r="E6" s="16">
        <v>1171755</v>
      </c>
      <c r="F6" s="13">
        <v>11</v>
      </c>
      <c r="G6" s="14">
        <f t="shared" si="1"/>
        <v>106523.18181818182</v>
      </c>
      <c r="H6" s="15">
        <f t="shared" si="2"/>
        <v>-2.998968527676733</v>
      </c>
    </row>
    <row r="7" spans="1:8" ht="13.5" thickBot="1">
      <c r="A7" s="11" t="s">
        <v>12</v>
      </c>
      <c r="B7" s="16">
        <v>28744046</v>
      </c>
      <c r="C7" s="18">
        <v>240</v>
      </c>
      <c r="D7" s="14">
        <f t="shared" si="0"/>
        <v>119766.85833333334</v>
      </c>
      <c r="E7" s="16">
        <v>29298743</v>
      </c>
      <c r="F7" s="18">
        <v>240</v>
      </c>
      <c r="G7" s="14">
        <f t="shared" si="1"/>
        <v>122078.09583333334</v>
      </c>
      <c r="H7" s="21">
        <f t="shared" si="2"/>
        <v>1.9297805187202965</v>
      </c>
    </row>
    <row r="8" spans="1:8" ht="13.5" thickBot="1">
      <c r="A8" s="11" t="s">
        <v>13</v>
      </c>
      <c r="B8" s="19">
        <v>299846</v>
      </c>
      <c r="C8" s="17">
        <v>3</v>
      </c>
      <c r="D8" s="14">
        <f t="shared" si="0"/>
        <v>99948.66666666667</v>
      </c>
      <c r="E8" s="19">
        <v>322105</v>
      </c>
      <c r="F8" s="17">
        <v>3</v>
      </c>
      <c r="G8" s="14">
        <f t="shared" si="1"/>
        <v>107368.33333333333</v>
      </c>
      <c r="H8" s="21">
        <f t="shared" si="2"/>
        <v>7.4234773850576525</v>
      </c>
    </row>
    <row r="9" spans="1:8" ht="13.5" thickBot="1">
      <c r="A9" s="11" t="s">
        <v>14</v>
      </c>
      <c r="B9" s="19">
        <f>1494795+3734920</f>
        <v>5229715</v>
      </c>
      <c r="C9" s="13">
        <f>10+48</f>
        <v>58</v>
      </c>
      <c r="D9" s="14">
        <f t="shared" si="0"/>
        <v>90167.5</v>
      </c>
      <c r="E9" s="34">
        <f>1583500+3469805</f>
        <v>5053305</v>
      </c>
      <c r="F9" s="32">
        <f>10+48</f>
        <v>58</v>
      </c>
      <c r="G9" s="14">
        <f t="shared" si="1"/>
        <v>87125.94827586207</v>
      </c>
      <c r="H9" s="35">
        <f t="shared" si="2"/>
        <v>-3.3732239710959355</v>
      </c>
    </row>
    <row r="10" spans="1:8" ht="13.5" thickBot="1">
      <c r="A10" s="11" t="s">
        <v>15</v>
      </c>
      <c r="B10" s="19">
        <v>3161679</v>
      </c>
      <c r="C10" s="18">
        <v>25</v>
      </c>
      <c r="D10" s="14">
        <f t="shared" si="0"/>
        <v>126467.16</v>
      </c>
      <c r="E10" s="19">
        <v>3309654</v>
      </c>
      <c r="F10" s="18">
        <v>25</v>
      </c>
      <c r="G10" s="14">
        <f t="shared" si="1"/>
        <v>132386.16</v>
      </c>
      <c r="H10" s="21">
        <f t="shared" si="2"/>
        <v>4.680266402756257</v>
      </c>
    </row>
    <row r="11" spans="1:8" ht="13.5" thickBot="1">
      <c r="A11" s="11" t="s">
        <v>16</v>
      </c>
      <c r="B11" s="20">
        <v>1139830</v>
      </c>
      <c r="C11" s="18">
        <v>11</v>
      </c>
      <c r="D11" s="14">
        <f t="shared" si="0"/>
        <v>103620.90909090909</v>
      </c>
      <c r="E11" s="20">
        <v>1182432</v>
      </c>
      <c r="F11" s="18">
        <v>11</v>
      </c>
      <c r="G11" s="14">
        <f t="shared" si="1"/>
        <v>107493.81818181818</v>
      </c>
      <c r="H11" s="21">
        <f t="shared" si="2"/>
        <v>3.7375749015203996</v>
      </c>
    </row>
    <row r="12" spans="1:8" ht="13.5" thickBot="1">
      <c r="A12" s="11" t="s">
        <v>17</v>
      </c>
      <c r="B12" s="20">
        <f>404777</f>
        <v>404777</v>
      </c>
      <c r="C12" s="18">
        <v>3</v>
      </c>
      <c r="D12" s="14">
        <f t="shared" si="0"/>
        <v>134925.66666666666</v>
      </c>
      <c r="E12" s="20">
        <v>577772</v>
      </c>
      <c r="F12" s="18">
        <v>3</v>
      </c>
      <c r="G12" s="14">
        <f t="shared" si="1"/>
        <v>192590.66666666666</v>
      </c>
      <c r="H12" s="21">
        <f t="shared" si="2"/>
        <v>42.738347287518806</v>
      </c>
    </row>
    <row r="13" spans="1:8" ht="13.5" thickBot="1">
      <c r="A13" s="11" t="s">
        <v>18</v>
      </c>
      <c r="B13" s="20">
        <v>16342776</v>
      </c>
      <c r="C13" s="18">
        <v>140</v>
      </c>
      <c r="D13" s="14">
        <f t="shared" si="0"/>
        <v>116734.11428571428</v>
      </c>
      <c r="E13" s="20">
        <v>16865178</v>
      </c>
      <c r="F13" s="18">
        <v>141</v>
      </c>
      <c r="G13" s="14">
        <f t="shared" si="1"/>
        <v>119611.1914893617</v>
      </c>
      <c r="H13" s="21">
        <f t="shared" si="2"/>
        <v>2.4646413100848914</v>
      </c>
    </row>
    <row r="14" spans="1:8" ht="13.5" thickBot="1">
      <c r="A14" s="11" t="s">
        <v>19</v>
      </c>
      <c r="B14" s="19">
        <v>1986403</v>
      </c>
      <c r="C14" s="18">
        <v>18</v>
      </c>
      <c r="D14" s="14">
        <f t="shared" si="0"/>
        <v>110355.72222222222</v>
      </c>
      <c r="E14" s="19">
        <v>1987284</v>
      </c>
      <c r="F14" s="18">
        <v>18</v>
      </c>
      <c r="G14" s="14">
        <f t="shared" si="1"/>
        <v>110404.66666666667</v>
      </c>
      <c r="H14" s="21">
        <f t="shared" si="2"/>
        <v>0.04435152383479815</v>
      </c>
    </row>
    <row r="15" spans="1:8" ht="13.5" thickBot="1">
      <c r="A15" s="11" t="s">
        <v>20</v>
      </c>
      <c r="B15" s="19">
        <v>2935161</v>
      </c>
      <c r="C15" s="17">
        <v>24</v>
      </c>
      <c r="D15" s="14">
        <f t="shared" si="0"/>
        <v>122298.375</v>
      </c>
      <c r="E15" s="19">
        <v>2999676</v>
      </c>
      <c r="F15" s="17">
        <v>24</v>
      </c>
      <c r="G15" s="14">
        <f t="shared" si="1"/>
        <v>124986.5</v>
      </c>
      <c r="H15" s="21">
        <f t="shared" si="2"/>
        <v>2.1980054927140285</v>
      </c>
    </row>
    <row r="16" spans="1:8" ht="13.5" thickBot="1">
      <c r="A16" s="11" t="s">
        <v>21</v>
      </c>
      <c r="B16" s="19">
        <v>5650040</v>
      </c>
      <c r="C16" s="18">
        <v>45</v>
      </c>
      <c r="D16" s="14">
        <f t="shared" si="0"/>
        <v>125556.44444444444</v>
      </c>
      <c r="E16" s="19">
        <v>5754237</v>
      </c>
      <c r="F16" s="18">
        <v>45</v>
      </c>
      <c r="G16" s="14">
        <f t="shared" si="1"/>
        <v>127871.93333333333</v>
      </c>
      <c r="H16" s="21">
        <f t="shared" si="2"/>
        <v>1.844181634112331</v>
      </c>
    </row>
    <row r="17" spans="1:8" ht="13.5" thickBot="1">
      <c r="A17" s="11" t="s">
        <v>22</v>
      </c>
      <c r="B17" s="20">
        <v>4265959</v>
      </c>
      <c r="C17" s="18">
        <v>40</v>
      </c>
      <c r="D17" s="14">
        <f t="shared" si="0"/>
        <v>106648.975</v>
      </c>
      <c r="E17" s="20">
        <v>4467283</v>
      </c>
      <c r="F17" s="18">
        <v>40</v>
      </c>
      <c r="G17" s="14">
        <f t="shared" si="1"/>
        <v>111682.075</v>
      </c>
      <c r="H17" s="21">
        <f t="shared" si="2"/>
        <v>4.719313992469211</v>
      </c>
    </row>
    <row r="18" spans="1:8" ht="13.5" thickBot="1">
      <c r="A18" s="11" t="s">
        <v>23</v>
      </c>
      <c r="B18" s="16">
        <v>3450288</v>
      </c>
      <c r="C18" s="18">
        <v>24</v>
      </c>
      <c r="D18" s="14">
        <f t="shared" si="0"/>
        <v>143762</v>
      </c>
      <c r="E18" s="16">
        <v>3477194</v>
      </c>
      <c r="F18" s="18">
        <v>24</v>
      </c>
      <c r="G18" s="14">
        <f t="shared" si="1"/>
        <v>144883.08333333334</v>
      </c>
      <c r="H18" s="21">
        <f t="shared" si="2"/>
        <v>0.7798189600404439</v>
      </c>
    </row>
    <row r="19" spans="1:8" ht="13.5" thickBot="1">
      <c r="A19" s="11" t="s">
        <v>24</v>
      </c>
      <c r="B19" s="19">
        <v>18079000</v>
      </c>
      <c r="C19" s="18">
        <v>136</v>
      </c>
      <c r="D19" s="14">
        <f t="shared" si="0"/>
        <v>132933.82352941178</v>
      </c>
      <c r="E19" s="19">
        <f>18829000</f>
        <v>18829000</v>
      </c>
      <c r="F19" s="18">
        <f>136</f>
        <v>136</v>
      </c>
      <c r="G19" s="14">
        <f t="shared" si="1"/>
        <v>138448.5294117647</v>
      </c>
      <c r="H19" s="21">
        <f t="shared" si="2"/>
        <v>4.148459538691284</v>
      </c>
    </row>
    <row r="20" spans="1:8" ht="13.5" thickBot="1">
      <c r="A20" s="11" t="s">
        <v>25</v>
      </c>
      <c r="B20" s="16">
        <v>3633980</v>
      </c>
      <c r="C20" s="18">
        <v>32</v>
      </c>
      <c r="D20" s="14">
        <f t="shared" si="0"/>
        <v>113561.875</v>
      </c>
      <c r="E20" s="16">
        <v>3801807</v>
      </c>
      <c r="F20" s="18">
        <v>32</v>
      </c>
      <c r="G20" s="14">
        <f t="shared" si="1"/>
        <v>118806.46875</v>
      </c>
      <c r="H20" s="21">
        <f t="shared" si="2"/>
        <v>4.618269775838062</v>
      </c>
    </row>
    <row r="21" spans="1:8" ht="13.5" thickBot="1">
      <c r="A21" s="11" t="s">
        <v>26</v>
      </c>
      <c r="B21" s="19">
        <v>170953</v>
      </c>
      <c r="C21" s="17">
        <v>1</v>
      </c>
      <c r="D21" s="14">
        <f t="shared" si="0"/>
        <v>170953</v>
      </c>
      <c r="E21" s="19">
        <v>165121</v>
      </c>
      <c r="F21" s="17">
        <v>1</v>
      </c>
      <c r="G21" s="14">
        <f t="shared" si="1"/>
        <v>165121</v>
      </c>
      <c r="H21" s="15">
        <f t="shared" si="2"/>
        <v>-3.411463969629079</v>
      </c>
    </row>
    <row r="22" spans="1:8" ht="13.5" thickBot="1">
      <c r="A22" s="11" t="s">
        <v>27</v>
      </c>
      <c r="B22" s="22">
        <v>9554199</v>
      </c>
      <c r="C22" s="23">
        <v>82</v>
      </c>
      <c r="D22" s="14">
        <f t="shared" si="0"/>
        <v>116514.62195121951</v>
      </c>
      <c r="E22" s="22">
        <v>10023223</v>
      </c>
      <c r="F22" s="23">
        <v>83</v>
      </c>
      <c r="G22" s="14">
        <f t="shared" si="1"/>
        <v>120761.72289156627</v>
      </c>
      <c r="H22" s="29">
        <f t="shared" si="2"/>
        <v>3.645122705822167</v>
      </c>
    </row>
    <row r="23" spans="1:8" ht="13.5" thickBot="1">
      <c r="A23" s="11" t="s">
        <v>28</v>
      </c>
      <c r="B23" s="25">
        <f>SUM(B4:B22)</f>
        <v>224262586</v>
      </c>
      <c r="C23" s="26">
        <f>SUM(C4:C22)</f>
        <v>1887</v>
      </c>
      <c r="D23" s="27">
        <f>B23/C23</f>
        <v>118846.09750927398</v>
      </c>
      <c r="E23" s="25">
        <f>SUM(E4:E22)</f>
        <v>233138599</v>
      </c>
      <c r="F23" s="26">
        <f>SUM(F4:F22)</f>
        <v>1890</v>
      </c>
      <c r="G23" s="27">
        <f t="shared" si="1"/>
        <v>123353.75608465608</v>
      </c>
      <c r="H23" s="30">
        <f>(G23-D23)*100/D23</f>
        <v>3.7928536736600456</v>
      </c>
    </row>
  </sheetData>
  <mergeCells count="2">
    <mergeCell ref="B1:D1"/>
    <mergeCell ref="E1:G1"/>
  </mergeCells>
  <printOptions horizontalCentered="1"/>
  <pageMargins left="0.1968503937007874" right="0.1968503937007874" top="0.984251968503937" bottom="0.984251968503937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F28" sqref="F28"/>
    </sheetView>
  </sheetViews>
  <sheetFormatPr defaultColWidth="11.421875" defaultRowHeight="12.75"/>
  <cols>
    <col min="1" max="1" width="14.7109375" style="0" customWidth="1"/>
    <col min="3" max="3" width="6.57421875" style="0" bestFit="1" customWidth="1"/>
    <col min="6" max="6" width="6.57421875" style="0" bestFit="1" customWidth="1"/>
    <col min="8" max="8" width="20.00390625" style="0" bestFit="1" customWidth="1"/>
  </cols>
  <sheetData>
    <row r="1" spans="1:8" ht="16.5" thickBot="1">
      <c r="A1" s="1"/>
      <c r="B1" s="180">
        <v>40664</v>
      </c>
      <c r="C1" s="181"/>
      <c r="D1" s="182"/>
      <c r="E1" s="180">
        <v>40695</v>
      </c>
      <c r="F1" s="181"/>
      <c r="G1" s="182"/>
      <c r="H1" s="2" t="s">
        <v>0</v>
      </c>
    </row>
    <row r="2" spans="1:8" ht="14.25" thickBot="1">
      <c r="A2" s="3"/>
      <c r="B2" s="4" t="s">
        <v>1</v>
      </c>
      <c r="C2" s="5"/>
      <c r="D2" s="6" t="s">
        <v>2</v>
      </c>
      <c r="E2" s="4" t="s">
        <v>1</v>
      </c>
      <c r="F2" s="5"/>
      <c r="G2" s="6" t="s">
        <v>2</v>
      </c>
      <c r="H2" s="7" t="s">
        <v>3</v>
      </c>
    </row>
    <row r="3" spans="1:8" ht="13.5" thickBot="1">
      <c r="A3" s="71" t="s">
        <v>4</v>
      </c>
      <c r="B3" s="72" t="s">
        <v>5</v>
      </c>
      <c r="C3" s="73" t="s">
        <v>6</v>
      </c>
      <c r="D3" s="72" t="s">
        <v>7</v>
      </c>
      <c r="E3" s="72" t="s">
        <v>5</v>
      </c>
      <c r="F3" s="73" t="s">
        <v>6</v>
      </c>
      <c r="G3" s="72" t="s">
        <v>7</v>
      </c>
      <c r="H3" s="74" t="s">
        <v>33</v>
      </c>
    </row>
    <row r="4" spans="1:8" ht="13.5" thickBot="1">
      <c r="A4" s="75" t="s">
        <v>9</v>
      </c>
      <c r="B4" s="76">
        <f>3160000+25844852+47600000+26151413</f>
        <v>102756265</v>
      </c>
      <c r="C4" s="77">
        <f>29+228+385+207</f>
        <v>849</v>
      </c>
      <c r="D4" s="78">
        <f>B4/C4</f>
        <v>121032.11425206125</v>
      </c>
      <c r="E4" s="79">
        <f>25375761+25553131+46489637+3202000</f>
        <v>100620529</v>
      </c>
      <c r="F4" s="79">
        <f>208+228+385+29</f>
        <v>850</v>
      </c>
      <c r="G4" s="80">
        <f>E4/F4</f>
        <v>118377.09294117647</v>
      </c>
      <c r="H4" s="81">
        <f>(G4-D4)*100/D4</f>
        <v>-2.193650278103413</v>
      </c>
    </row>
    <row r="5" spans="1:8" ht="13.5" thickBot="1">
      <c r="A5" s="11" t="s">
        <v>10</v>
      </c>
      <c r="B5" s="16">
        <v>21096565</v>
      </c>
      <c r="C5" s="82">
        <v>146</v>
      </c>
      <c r="D5" s="83">
        <f aca="true" t="shared" si="0" ref="D5:D23">B5/C5</f>
        <v>144497.0205479452</v>
      </c>
      <c r="E5" s="84">
        <v>20417466</v>
      </c>
      <c r="F5" s="84">
        <v>146</v>
      </c>
      <c r="G5" s="85">
        <f aca="true" t="shared" si="1" ref="G5:G23">E5/F5</f>
        <v>139845.65753424657</v>
      </c>
      <c r="H5" s="81">
        <f aca="true" t="shared" si="2" ref="H5:H23">(G5-D5)*100/D5</f>
        <v>-3.219002714422942</v>
      </c>
    </row>
    <row r="6" spans="1:8" ht="13.5" thickBot="1">
      <c r="A6" s="11" t="s">
        <v>11</v>
      </c>
      <c r="B6" s="16">
        <v>1171755</v>
      </c>
      <c r="C6" s="86">
        <v>11</v>
      </c>
      <c r="D6" s="83">
        <f t="shared" si="0"/>
        <v>106523.18181818182</v>
      </c>
      <c r="E6" s="84">
        <v>1234294</v>
      </c>
      <c r="F6" s="84">
        <v>11</v>
      </c>
      <c r="G6" s="85">
        <f t="shared" si="1"/>
        <v>112208.54545454546</v>
      </c>
      <c r="H6" s="87">
        <f t="shared" si="2"/>
        <v>5.337207863418544</v>
      </c>
    </row>
    <row r="7" spans="1:8" ht="13.5" thickBot="1">
      <c r="A7" s="11" t="s">
        <v>12</v>
      </c>
      <c r="B7" s="16">
        <v>29298743</v>
      </c>
      <c r="C7" s="88">
        <v>240</v>
      </c>
      <c r="D7" s="83">
        <f t="shared" si="0"/>
        <v>122078.09583333334</v>
      </c>
      <c r="E7" s="84">
        <v>29659018</v>
      </c>
      <c r="F7" s="84">
        <v>239</v>
      </c>
      <c r="G7" s="85">
        <f t="shared" si="1"/>
        <v>124096.30962343096</v>
      </c>
      <c r="H7" s="87">
        <f t="shared" si="2"/>
        <v>1.6532153260753526</v>
      </c>
    </row>
    <row r="8" spans="1:8" ht="13.5" thickBot="1">
      <c r="A8" s="11" t="s">
        <v>13</v>
      </c>
      <c r="B8" s="19">
        <v>322105</v>
      </c>
      <c r="C8" s="82">
        <v>3</v>
      </c>
      <c r="D8" s="83">
        <f t="shared" si="0"/>
        <v>107368.33333333333</v>
      </c>
      <c r="E8" s="84">
        <v>326335</v>
      </c>
      <c r="F8" s="84">
        <v>3</v>
      </c>
      <c r="G8" s="85">
        <f t="shared" si="1"/>
        <v>108778.33333333333</v>
      </c>
      <c r="H8" s="87">
        <f t="shared" si="2"/>
        <v>1.3132363670231757</v>
      </c>
    </row>
    <row r="9" spans="1:8" ht="13.5" thickBot="1">
      <c r="A9" s="11" t="s">
        <v>14</v>
      </c>
      <c r="B9" s="34">
        <f>1583500+3469805</f>
        <v>5053305</v>
      </c>
      <c r="C9" s="89">
        <f>10+48</f>
        <v>58</v>
      </c>
      <c r="D9" s="83">
        <f t="shared" si="0"/>
        <v>87125.94827586207</v>
      </c>
      <c r="E9" s="90">
        <f>1580680+3429575</f>
        <v>5010255</v>
      </c>
      <c r="F9" s="90">
        <f>10+48</f>
        <v>58</v>
      </c>
      <c r="G9" s="85">
        <f t="shared" si="1"/>
        <v>86383.70689655172</v>
      </c>
      <c r="H9" s="81">
        <f t="shared" si="2"/>
        <v>-0.8519177053433381</v>
      </c>
    </row>
    <row r="10" spans="1:8" ht="13.5" thickBot="1">
      <c r="A10" s="11" t="s">
        <v>15</v>
      </c>
      <c r="B10" s="19">
        <v>3309654</v>
      </c>
      <c r="C10" s="88">
        <v>25</v>
      </c>
      <c r="D10" s="83">
        <f t="shared" si="0"/>
        <v>132386.16</v>
      </c>
      <c r="E10" s="84">
        <v>3325380</v>
      </c>
      <c r="F10" s="84">
        <v>25</v>
      </c>
      <c r="G10" s="85">
        <f t="shared" si="1"/>
        <v>133015.2</v>
      </c>
      <c r="H10" s="87">
        <f t="shared" si="2"/>
        <v>0.47515540899442066</v>
      </c>
    </row>
    <row r="11" spans="1:8" ht="13.5" thickBot="1">
      <c r="A11" s="11" t="s">
        <v>16</v>
      </c>
      <c r="B11" s="20">
        <v>1182432</v>
      </c>
      <c r="C11" s="88">
        <v>11</v>
      </c>
      <c r="D11" s="83">
        <f t="shared" si="0"/>
        <v>107493.81818181818</v>
      </c>
      <c r="E11" s="84">
        <v>1185972</v>
      </c>
      <c r="F11" s="84">
        <v>11</v>
      </c>
      <c r="G11" s="85">
        <f t="shared" si="1"/>
        <v>107815.63636363637</v>
      </c>
      <c r="H11" s="87">
        <f t="shared" si="2"/>
        <v>0.29938296663149355</v>
      </c>
    </row>
    <row r="12" spans="1:8" ht="13.5" thickBot="1">
      <c r="A12" s="11" t="s">
        <v>17</v>
      </c>
      <c r="B12" s="20">
        <v>577772</v>
      </c>
      <c r="C12" s="88">
        <v>3</v>
      </c>
      <c r="D12" s="83">
        <f t="shared" si="0"/>
        <v>192590.66666666666</v>
      </c>
      <c r="E12" s="84">
        <v>552152</v>
      </c>
      <c r="F12" s="84">
        <v>3</v>
      </c>
      <c r="G12" s="85">
        <f t="shared" si="1"/>
        <v>184050.66666666666</v>
      </c>
      <c r="H12" s="81">
        <f t="shared" si="2"/>
        <v>-4.434275111981889</v>
      </c>
    </row>
    <row r="13" spans="1:8" ht="13.5" thickBot="1">
      <c r="A13" s="11" t="s">
        <v>18</v>
      </c>
      <c r="B13" s="20">
        <v>16865178</v>
      </c>
      <c r="C13" s="88">
        <v>141</v>
      </c>
      <c r="D13" s="83">
        <f t="shared" si="0"/>
        <v>119611.1914893617</v>
      </c>
      <c r="E13" s="84">
        <v>16687194</v>
      </c>
      <c r="F13" s="84">
        <v>141</v>
      </c>
      <c r="G13" s="85">
        <f t="shared" si="1"/>
        <v>118348.89361702128</v>
      </c>
      <c r="H13" s="81">
        <f t="shared" si="2"/>
        <v>-1.0553342514380795</v>
      </c>
    </row>
    <row r="14" spans="1:8" ht="13.5" thickBot="1">
      <c r="A14" s="11" t="s">
        <v>19</v>
      </c>
      <c r="B14" s="19">
        <v>1987284</v>
      </c>
      <c r="C14" s="88">
        <v>18</v>
      </c>
      <c r="D14" s="83">
        <f t="shared" si="0"/>
        <v>110404.66666666667</v>
      </c>
      <c r="E14" s="84">
        <v>2291131</v>
      </c>
      <c r="F14" s="84">
        <v>18</v>
      </c>
      <c r="G14" s="85">
        <f t="shared" si="1"/>
        <v>127285.05555555556</v>
      </c>
      <c r="H14" s="87">
        <f t="shared" si="2"/>
        <v>15.289561029022526</v>
      </c>
    </row>
    <row r="15" spans="1:8" ht="13.5" thickBot="1">
      <c r="A15" s="11" t="s">
        <v>20</v>
      </c>
      <c r="B15" s="19">
        <v>2999676</v>
      </c>
      <c r="C15" s="82">
        <v>24</v>
      </c>
      <c r="D15" s="83">
        <f t="shared" si="0"/>
        <v>124986.5</v>
      </c>
      <c r="E15" s="84">
        <v>2904548</v>
      </c>
      <c r="F15" s="84">
        <v>24</v>
      </c>
      <c r="G15" s="85">
        <f t="shared" si="1"/>
        <v>121022.83333333333</v>
      </c>
      <c r="H15" s="81">
        <f t="shared" si="2"/>
        <v>-3.1712758311230984</v>
      </c>
    </row>
    <row r="16" spans="1:8" ht="13.5" thickBot="1">
      <c r="A16" s="11" t="s">
        <v>21</v>
      </c>
      <c r="B16" s="19">
        <v>5754237</v>
      </c>
      <c r="C16" s="88">
        <v>45</v>
      </c>
      <c r="D16" s="83">
        <f t="shared" si="0"/>
        <v>127871.93333333333</v>
      </c>
      <c r="E16" s="84">
        <v>5829702</v>
      </c>
      <c r="F16" s="84">
        <v>45</v>
      </c>
      <c r="G16" s="85">
        <f t="shared" si="1"/>
        <v>129548.93333333333</v>
      </c>
      <c r="H16" s="87">
        <f t="shared" si="2"/>
        <v>1.311468401457917</v>
      </c>
    </row>
    <row r="17" spans="1:8" ht="13.5" thickBot="1">
      <c r="A17" s="11" t="s">
        <v>22</v>
      </c>
      <c r="B17" s="20">
        <v>4467283</v>
      </c>
      <c r="C17" s="88">
        <v>40</v>
      </c>
      <c r="D17" s="83">
        <f t="shared" si="0"/>
        <v>111682.075</v>
      </c>
      <c r="E17" s="84">
        <v>4453106</v>
      </c>
      <c r="F17" s="84">
        <v>40</v>
      </c>
      <c r="G17" s="85">
        <f t="shared" si="1"/>
        <v>111327.65</v>
      </c>
      <c r="H17" s="81">
        <f t="shared" si="2"/>
        <v>-0.31735173258555854</v>
      </c>
    </row>
    <row r="18" spans="1:8" ht="13.5" thickBot="1">
      <c r="A18" s="11" t="s">
        <v>23</v>
      </c>
      <c r="B18" s="16">
        <v>3477194</v>
      </c>
      <c r="C18" s="88">
        <v>24</v>
      </c>
      <c r="D18" s="83">
        <f t="shared" si="0"/>
        <v>144883.08333333334</v>
      </c>
      <c r="E18" s="84">
        <v>3514496</v>
      </c>
      <c r="F18" s="84">
        <v>24</v>
      </c>
      <c r="G18" s="85">
        <f t="shared" si="1"/>
        <v>146437.33333333334</v>
      </c>
      <c r="H18" s="87">
        <f t="shared" si="2"/>
        <v>1.0727615427842103</v>
      </c>
    </row>
    <row r="19" spans="1:8" ht="13.5" thickBot="1">
      <c r="A19" s="11" t="s">
        <v>24</v>
      </c>
      <c r="B19" s="19">
        <f>18829000</f>
        <v>18829000</v>
      </c>
      <c r="C19" s="88">
        <f>136</f>
        <v>136</v>
      </c>
      <c r="D19" s="83">
        <f t="shared" si="0"/>
        <v>138448.5294117647</v>
      </c>
      <c r="E19" s="84">
        <v>18779000</v>
      </c>
      <c r="F19" s="84">
        <v>135</v>
      </c>
      <c r="G19" s="85">
        <f t="shared" si="1"/>
        <v>139103.7037037037</v>
      </c>
      <c r="H19" s="87">
        <f t="shared" si="2"/>
        <v>0.4732258946503013</v>
      </c>
    </row>
    <row r="20" spans="1:8" ht="13.5" thickBot="1">
      <c r="A20" s="11" t="s">
        <v>25</v>
      </c>
      <c r="B20" s="16">
        <v>3801807</v>
      </c>
      <c r="C20" s="88">
        <v>32</v>
      </c>
      <c r="D20" s="83">
        <f t="shared" si="0"/>
        <v>118806.46875</v>
      </c>
      <c r="E20" s="84">
        <v>3782435</v>
      </c>
      <c r="F20" s="84">
        <v>32</v>
      </c>
      <c r="G20" s="85">
        <f t="shared" si="1"/>
        <v>118201.09375</v>
      </c>
      <c r="H20" s="81">
        <f t="shared" si="2"/>
        <v>-0.5095471705954563</v>
      </c>
    </row>
    <row r="21" spans="1:8" ht="13.5" thickBot="1">
      <c r="A21" s="11" t="s">
        <v>26</v>
      </c>
      <c r="B21" s="19">
        <v>165121</v>
      </c>
      <c r="C21" s="82">
        <v>1</v>
      </c>
      <c r="D21" s="83">
        <f t="shared" si="0"/>
        <v>165121</v>
      </c>
      <c r="E21" s="84">
        <v>161514</v>
      </c>
      <c r="F21" s="84">
        <v>1</v>
      </c>
      <c r="G21" s="85">
        <f t="shared" si="1"/>
        <v>161514</v>
      </c>
      <c r="H21" s="81">
        <f t="shared" si="2"/>
        <v>-2.184458669702824</v>
      </c>
    </row>
    <row r="22" spans="1:8" ht="13.5" thickBot="1">
      <c r="A22" s="91" t="s">
        <v>27</v>
      </c>
      <c r="B22" s="92">
        <v>10023223</v>
      </c>
      <c r="C22" s="93">
        <v>83</v>
      </c>
      <c r="D22" s="94">
        <f t="shared" si="0"/>
        <v>120761.72289156627</v>
      </c>
      <c r="E22" s="95">
        <v>10119588</v>
      </c>
      <c r="F22" s="95">
        <v>83</v>
      </c>
      <c r="G22" s="96">
        <f t="shared" si="1"/>
        <v>121922.7469879518</v>
      </c>
      <c r="H22" s="97">
        <f t="shared" si="2"/>
        <v>0.9614173006028017</v>
      </c>
    </row>
    <row r="23" spans="1:8" ht="13.5" thickBot="1">
      <c r="A23" s="75" t="s">
        <v>28</v>
      </c>
      <c r="B23" s="98">
        <f>SUM(B4:B22)</f>
        <v>233138599</v>
      </c>
      <c r="C23" s="99">
        <f>SUM(C4:C22)</f>
        <v>1890</v>
      </c>
      <c r="D23" s="100">
        <f t="shared" si="0"/>
        <v>123353.75608465608</v>
      </c>
      <c r="E23" s="101">
        <f>SUM(E4:E22)</f>
        <v>230854115</v>
      </c>
      <c r="F23" s="101">
        <f>SUM(F4:F22)</f>
        <v>1889</v>
      </c>
      <c r="G23" s="102">
        <f t="shared" si="1"/>
        <v>122209.69560614081</v>
      </c>
      <c r="H23" s="103">
        <f t="shared" si="2"/>
        <v>-0.9274630257145265</v>
      </c>
    </row>
  </sheetData>
  <mergeCells count="2">
    <mergeCell ref="B1:D1"/>
    <mergeCell ref="E1:G1"/>
  </mergeCells>
  <printOptions horizontalCentered="1"/>
  <pageMargins left="0.1968503937007874" right="0.1968503937007874" top="0.984251968503937" bottom="0.984251968503937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23"/>
    </sheetView>
  </sheetViews>
  <sheetFormatPr defaultColWidth="11.421875" defaultRowHeight="12.75"/>
  <cols>
    <col min="1" max="1" width="13.57421875" style="0" customWidth="1"/>
    <col min="3" max="3" width="6.57421875" style="0" bestFit="1" customWidth="1"/>
    <col min="6" max="6" width="6.57421875" style="0" bestFit="1" customWidth="1"/>
    <col min="8" max="8" width="20.00390625" style="0" bestFit="1" customWidth="1"/>
  </cols>
  <sheetData>
    <row r="1" spans="1:8" ht="16.5" thickBot="1">
      <c r="A1" s="1"/>
      <c r="B1" s="180">
        <v>40695</v>
      </c>
      <c r="C1" s="181"/>
      <c r="D1" s="182"/>
      <c r="E1" s="180">
        <v>40725</v>
      </c>
      <c r="F1" s="181"/>
      <c r="G1" s="182"/>
      <c r="H1" s="2" t="s">
        <v>0</v>
      </c>
    </row>
    <row r="2" spans="1:8" ht="14.25" thickBot="1">
      <c r="A2" s="3"/>
      <c r="B2" s="4" t="s">
        <v>1</v>
      </c>
      <c r="C2" s="5"/>
      <c r="D2" s="6" t="s">
        <v>2</v>
      </c>
      <c r="E2" s="4" t="s">
        <v>1</v>
      </c>
      <c r="F2" s="5"/>
      <c r="G2" s="6" t="s">
        <v>2</v>
      </c>
      <c r="H2" s="7" t="s">
        <v>3</v>
      </c>
    </row>
    <row r="3" spans="1:8" ht="13.5" thickBot="1">
      <c r="A3" s="71" t="s">
        <v>4</v>
      </c>
      <c r="B3" s="72" t="s">
        <v>5</v>
      </c>
      <c r="C3" s="73" t="s">
        <v>6</v>
      </c>
      <c r="D3" s="72" t="s">
        <v>7</v>
      </c>
      <c r="E3" s="72" t="s">
        <v>5</v>
      </c>
      <c r="F3" s="73" t="s">
        <v>6</v>
      </c>
      <c r="G3" s="72" t="s">
        <v>7</v>
      </c>
      <c r="H3" s="74" t="s">
        <v>35</v>
      </c>
    </row>
    <row r="4" spans="1:8" ht="13.5" thickBot="1">
      <c r="A4" s="75" t="s">
        <v>9</v>
      </c>
      <c r="B4" s="79">
        <f>25375761+25553131+46489637+3202000</f>
        <v>100620529</v>
      </c>
      <c r="C4" s="79">
        <f>208+228+385+29</f>
        <v>850</v>
      </c>
      <c r="D4" s="80">
        <f>B4/C4</f>
        <v>118377.09294117647</v>
      </c>
      <c r="E4" s="106">
        <f>49050000+3466000+27826943+27345339</f>
        <v>107688282</v>
      </c>
      <c r="F4" s="106">
        <f>386+29+207+237</f>
        <v>859</v>
      </c>
      <c r="G4" s="80">
        <f>E4/F4</f>
        <v>125364.70547147846</v>
      </c>
      <c r="H4" s="107">
        <f>(G4-D4)*100/D4</f>
        <v>5.902841805529262</v>
      </c>
    </row>
    <row r="5" spans="1:8" ht="13.5" thickBot="1">
      <c r="A5" s="11" t="s">
        <v>10</v>
      </c>
      <c r="B5" s="84">
        <v>20417466</v>
      </c>
      <c r="C5" s="84">
        <v>146</v>
      </c>
      <c r="D5" s="85">
        <f aca="true" t="shared" si="0" ref="D5:D23">B5/C5</f>
        <v>139845.65753424657</v>
      </c>
      <c r="E5" s="84">
        <v>21278033</v>
      </c>
      <c r="F5" s="84">
        <v>147</v>
      </c>
      <c r="G5" s="80">
        <f aca="true" t="shared" si="1" ref="G5:G23">E5/F5</f>
        <v>144748.52380952382</v>
      </c>
      <c r="H5" s="87">
        <f aca="true" t="shared" si="2" ref="H5:H23">(G5-D5)*100/D5</f>
        <v>3.5059124192516284</v>
      </c>
    </row>
    <row r="6" spans="1:8" ht="13.5" thickBot="1">
      <c r="A6" s="11" t="s">
        <v>11</v>
      </c>
      <c r="B6" s="84">
        <v>1234294</v>
      </c>
      <c r="C6" s="84">
        <v>11</v>
      </c>
      <c r="D6" s="85">
        <f t="shared" si="0"/>
        <v>112208.54545454546</v>
      </c>
      <c r="E6" s="84">
        <v>1352584</v>
      </c>
      <c r="F6" s="84">
        <v>11</v>
      </c>
      <c r="G6" s="80">
        <f t="shared" si="1"/>
        <v>122962.18181818182</v>
      </c>
      <c r="H6" s="87">
        <f t="shared" si="2"/>
        <v>9.583616221094815</v>
      </c>
    </row>
    <row r="7" spans="1:8" ht="13.5" thickBot="1">
      <c r="A7" s="11" t="s">
        <v>12</v>
      </c>
      <c r="B7" s="84">
        <v>29659018</v>
      </c>
      <c r="C7" s="84">
        <v>239</v>
      </c>
      <c r="D7" s="85">
        <f t="shared" si="0"/>
        <v>124096.30962343096</v>
      </c>
      <c r="E7" s="84">
        <v>31107371</v>
      </c>
      <c r="F7" s="84">
        <v>239</v>
      </c>
      <c r="G7" s="80">
        <f t="shared" si="1"/>
        <v>130156.3640167364</v>
      </c>
      <c r="H7" s="87">
        <f t="shared" si="2"/>
        <v>4.883347789869513</v>
      </c>
    </row>
    <row r="8" spans="1:8" ht="13.5" thickBot="1">
      <c r="A8" s="11" t="s">
        <v>13</v>
      </c>
      <c r="B8" s="84">
        <v>326335</v>
      </c>
      <c r="C8" s="84">
        <v>3</v>
      </c>
      <c r="D8" s="85">
        <f t="shared" si="0"/>
        <v>108778.33333333333</v>
      </c>
      <c r="E8" s="84">
        <v>366486</v>
      </c>
      <c r="F8" s="84">
        <v>3</v>
      </c>
      <c r="G8" s="80">
        <f t="shared" si="1"/>
        <v>122162</v>
      </c>
      <c r="H8" s="87">
        <f t="shared" si="2"/>
        <v>12.303614383991915</v>
      </c>
    </row>
    <row r="9" spans="1:8" ht="13.5" thickBot="1">
      <c r="A9" s="11" t="s">
        <v>14</v>
      </c>
      <c r="B9" s="90">
        <f>1580680+3429575</f>
        <v>5010255</v>
      </c>
      <c r="C9" s="90">
        <f>10+48</f>
        <v>58</v>
      </c>
      <c r="D9" s="85">
        <f t="shared" si="0"/>
        <v>86383.70689655172</v>
      </c>
      <c r="E9" s="90">
        <f>1673701+3804900</f>
        <v>5478601</v>
      </c>
      <c r="F9" s="90">
        <f>10+48</f>
        <v>58</v>
      </c>
      <c r="G9" s="80">
        <f t="shared" si="1"/>
        <v>94458.63793103448</v>
      </c>
      <c r="H9" s="87">
        <f t="shared" si="2"/>
        <v>9.347747769325109</v>
      </c>
    </row>
    <row r="10" spans="1:8" ht="13.5" thickBot="1">
      <c r="A10" s="11" t="s">
        <v>15</v>
      </c>
      <c r="B10" s="84">
        <v>3325380</v>
      </c>
      <c r="C10" s="84">
        <v>25</v>
      </c>
      <c r="D10" s="85">
        <f t="shared" si="0"/>
        <v>133015.2</v>
      </c>
      <c r="E10" s="84">
        <v>3627539</v>
      </c>
      <c r="F10" s="84">
        <v>26</v>
      </c>
      <c r="G10" s="80">
        <f t="shared" si="1"/>
        <v>139520.73076923078</v>
      </c>
      <c r="H10" s="87">
        <f t="shared" si="2"/>
        <v>4.890817567639464</v>
      </c>
    </row>
    <row r="11" spans="1:8" ht="13.5" thickBot="1">
      <c r="A11" s="11" t="s">
        <v>16</v>
      </c>
      <c r="B11" s="84">
        <v>1185972</v>
      </c>
      <c r="C11" s="84">
        <v>11</v>
      </c>
      <c r="D11" s="85">
        <f t="shared" si="0"/>
        <v>107815.63636363637</v>
      </c>
      <c r="E11" s="84">
        <v>1290418</v>
      </c>
      <c r="F11" s="84">
        <v>11</v>
      </c>
      <c r="G11" s="80">
        <f t="shared" si="1"/>
        <v>117310.72727272728</v>
      </c>
      <c r="H11" s="87">
        <f t="shared" si="2"/>
        <v>8.806784645843242</v>
      </c>
    </row>
    <row r="12" spans="1:8" ht="13.5" thickBot="1">
      <c r="A12" s="11" t="s">
        <v>17</v>
      </c>
      <c r="B12" s="84">
        <v>552152</v>
      </c>
      <c r="C12" s="84">
        <v>3</v>
      </c>
      <c r="D12" s="85">
        <f t="shared" si="0"/>
        <v>184050.66666666666</v>
      </c>
      <c r="E12" s="84">
        <v>511956</v>
      </c>
      <c r="F12" s="84">
        <v>3</v>
      </c>
      <c r="G12" s="80">
        <f t="shared" si="1"/>
        <v>170652</v>
      </c>
      <c r="H12" s="81">
        <f t="shared" si="2"/>
        <v>-7.279879453483818</v>
      </c>
    </row>
    <row r="13" spans="1:8" ht="13.5" thickBot="1">
      <c r="A13" s="11" t="s">
        <v>18</v>
      </c>
      <c r="B13" s="84">
        <v>16687194</v>
      </c>
      <c r="C13" s="84">
        <v>141</v>
      </c>
      <c r="D13" s="85">
        <f t="shared" si="0"/>
        <v>118348.89361702128</v>
      </c>
      <c r="E13" s="84">
        <v>16859299</v>
      </c>
      <c r="F13" s="84">
        <v>145</v>
      </c>
      <c r="G13" s="80">
        <f t="shared" si="1"/>
        <v>116271.0275862069</v>
      </c>
      <c r="H13" s="81">
        <f t="shared" si="2"/>
        <v>-1.7557122566252223</v>
      </c>
    </row>
    <row r="14" spans="1:8" ht="13.5" thickBot="1">
      <c r="A14" s="11" t="s">
        <v>19</v>
      </c>
      <c r="B14" s="84">
        <v>2291131</v>
      </c>
      <c r="C14" s="112">
        <v>18</v>
      </c>
      <c r="D14" s="85">
        <f t="shared" si="0"/>
        <v>127285.05555555556</v>
      </c>
      <c r="E14" s="84">
        <v>2719572</v>
      </c>
      <c r="F14" s="84">
        <v>18</v>
      </c>
      <c r="G14" s="80">
        <f t="shared" si="1"/>
        <v>151087.33333333334</v>
      </c>
      <c r="H14" s="87">
        <f t="shared" si="2"/>
        <v>18.699978307656785</v>
      </c>
    </row>
    <row r="15" spans="1:8" ht="13.5" thickBot="1">
      <c r="A15" s="11" t="s">
        <v>20</v>
      </c>
      <c r="B15" s="84">
        <v>2904548</v>
      </c>
      <c r="C15" s="112">
        <v>24</v>
      </c>
      <c r="D15" s="85">
        <f t="shared" si="0"/>
        <v>121022.83333333333</v>
      </c>
      <c r="E15" s="84">
        <v>2461543</v>
      </c>
      <c r="F15" s="84">
        <v>24</v>
      </c>
      <c r="G15" s="80">
        <f t="shared" si="1"/>
        <v>102564.29166666667</v>
      </c>
      <c r="H15" s="81">
        <f t="shared" si="2"/>
        <v>-15.252114959022876</v>
      </c>
    </row>
    <row r="16" spans="1:8" ht="13.5" thickBot="1">
      <c r="A16" s="11" t="s">
        <v>21</v>
      </c>
      <c r="B16" s="84">
        <v>5829702</v>
      </c>
      <c r="C16" s="84">
        <v>45</v>
      </c>
      <c r="D16" s="85">
        <f t="shared" si="0"/>
        <v>129548.93333333333</v>
      </c>
      <c r="E16" s="84">
        <v>6183408</v>
      </c>
      <c r="F16" s="84">
        <v>45</v>
      </c>
      <c r="G16" s="80">
        <f t="shared" si="1"/>
        <v>137409.06666666668</v>
      </c>
      <c r="H16" s="87">
        <f t="shared" si="2"/>
        <v>6.067308414735446</v>
      </c>
    </row>
    <row r="17" spans="1:8" ht="13.5" thickBot="1">
      <c r="A17" s="11" t="s">
        <v>22</v>
      </c>
      <c r="B17" s="84">
        <v>4453106</v>
      </c>
      <c r="C17" s="84">
        <v>40</v>
      </c>
      <c r="D17" s="85">
        <f t="shared" si="0"/>
        <v>111327.65</v>
      </c>
      <c r="E17" s="84">
        <v>4305048</v>
      </c>
      <c r="F17" s="84">
        <v>40</v>
      </c>
      <c r="G17" s="80">
        <f t="shared" si="1"/>
        <v>107626.2</v>
      </c>
      <c r="H17" s="81">
        <f t="shared" si="2"/>
        <v>-3.3248254139919395</v>
      </c>
    </row>
    <row r="18" spans="1:8" ht="13.5" thickBot="1">
      <c r="A18" s="11" t="s">
        <v>23</v>
      </c>
      <c r="B18" s="84">
        <v>3514496</v>
      </c>
      <c r="C18" s="84">
        <v>24</v>
      </c>
      <c r="D18" s="85">
        <f t="shared" si="0"/>
        <v>146437.33333333334</v>
      </c>
      <c r="E18" s="84">
        <v>3795287</v>
      </c>
      <c r="F18" s="84">
        <v>24</v>
      </c>
      <c r="G18" s="80">
        <f t="shared" si="1"/>
        <v>158136.95833333334</v>
      </c>
      <c r="H18" s="87">
        <f t="shared" si="2"/>
        <v>7.989509733401318</v>
      </c>
    </row>
    <row r="19" spans="1:8" ht="13.5" thickBot="1">
      <c r="A19" s="11" t="s">
        <v>24</v>
      </c>
      <c r="B19" s="84">
        <v>18779000</v>
      </c>
      <c r="C19" s="84">
        <v>135</v>
      </c>
      <c r="D19" s="85">
        <f t="shared" si="0"/>
        <v>139103.7037037037</v>
      </c>
      <c r="E19" s="84">
        <v>19739000</v>
      </c>
      <c r="F19" s="84">
        <v>136</v>
      </c>
      <c r="G19" s="80">
        <f t="shared" si="1"/>
        <v>145139.70588235295</v>
      </c>
      <c r="H19" s="87">
        <f t="shared" si="2"/>
        <v>4.339210256763661</v>
      </c>
    </row>
    <row r="20" spans="1:8" ht="13.5" thickBot="1">
      <c r="A20" s="11" t="s">
        <v>25</v>
      </c>
      <c r="B20" s="84">
        <v>3782435</v>
      </c>
      <c r="C20" s="84">
        <v>32</v>
      </c>
      <c r="D20" s="85">
        <f t="shared" si="0"/>
        <v>118201.09375</v>
      </c>
      <c r="E20" s="84">
        <v>4064751</v>
      </c>
      <c r="F20" s="84">
        <v>32</v>
      </c>
      <c r="G20" s="80">
        <f t="shared" si="1"/>
        <v>127023.46875</v>
      </c>
      <c r="H20" s="87">
        <f t="shared" si="2"/>
        <v>7.463869174222426</v>
      </c>
    </row>
    <row r="21" spans="1:8" ht="13.5" thickBot="1">
      <c r="A21" s="11" t="s">
        <v>26</v>
      </c>
      <c r="B21" s="84">
        <v>161514</v>
      </c>
      <c r="C21" s="84">
        <v>1</v>
      </c>
      <c r="D21" s="85">
        <f t="shared" si="0"/>
        <v>161514</v>
      </c>
      <c r="E21" s="84">
        <v>159888</v>
      </c>
      <c r="F21" s="84">
        <v>1</v>
      </c>
      <c r="G21" s="80">
        <f t="shared" si="1"/>
        <v>159888</v>
      </c>
      <c r="H21" s="81">
        <f t="shared" si="2"/>
        <v>-1.0067238753296928</v>
      </c>
    </row>
    <row r="22" spans="1:8" ht="13.5" thickBot="1">
      <c r="A22" s="91" t="s">
        <v>27</v>
      </c>
      <c r="B22" s="95">
        <v>10119588</v>
      </c>
      <c r="C22" s="95">
        <v>83</v>
      </c>
      <c r="D22" s="96">
        <f t="shared" si="0"/>
        <v>121922.7469879518</v>
      </c>
      <c r="E22" s="95">
        <v>10712529</v>
      </c>
      <c r="F22" s="95">
        <v>83</v>
      </c>
      <c r="G22" s="80">
        <f t="shared" si="1"/>
        <v>129066.61445783133</v>
      </c>
      <c r="H22" s="87">
        <f t="shared" si="2"/>
        <v>5.859339332787069</v>
      </c>
    </row>
    <row r="23" spans="1:8" ht="13.5" thickBot="1">
      <c r="A23" s="75" t="s">
        <v>28</v>
      </c>
      <c r="B23" s="109">
        <f>SUM(B4:B22)</f>
        <v>230854115</v>
      </c>
      <c r="C23" s="101">
        <f>SUM(C4:C22)</f>
        <v>1889</v>
      </c>
      <c r="D23" s="102">
        <f t="shared" si="0"/>
        <v>122209.69560614081</v>
      </c>
      <c r="E23" s="101">
        <f>SUM(E4:E22)</f>
        <v>243701595</v>
      </c>
      <c r="F23" s="101">
        <f>SUM(F4:F22)</f>
        <v>1905</v>
      </c>
      <c r="G23" s="110">
        <f t="shared" si="1"/>
        <v>127927.34645669292</v>
      </c>
      <c r="H23" s="108">
        <f t="shared" si="2"/>
        <v>4.678557476306163</v>
      </c>
    </row>
  </sheetData>
  <mergeCells count="2">
    <mergeCell ref="B1:D1"/>
    <mergeCell ref="E1:G1"/>
  </mergeCells>
  <printOptions/>
  <pageMargins left="0.1968503937007874" right="0.1968503937007874" top="0.984251968503937" bottom="0.984251968503937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23"/>
    </sheetView>
  </sheetViews>
  <sheetFormatPr defaultColWidth="11.421875" defaultRowHeight="12.75"/>
  <cols>
    <col min="1" max="1" width="14.00390625" style="0" customWidth="1"/>
    <col min="3" max="3" width="6.57421875" style="0" bestFit="1" customWidth="1"/>
    <col min="6" max="6" width="6.57421875" style="0" bestFit="1" customWidth="1"/>
    <col min="8" max="8" width="20.8515625" style="0" bestFit="1" customWidth="1"/>
  </cols>
  <sheetData>
    <row r="1" spans="1:8" ht="16.5" thickBot="1">
      <c r="A1" s="1"/>
      <c r="B1" s="180">
        <v>40725</v>
      </c>
      <c r="C1" s="181"/>
      <c r="D1" s="182"/>
      <c r="E1" s="180">
        <v>40756</v>
      </c>
      <c r="F1" s="181"/>
      <c r="G1" s="182"/>
      <c r="H1" s="118" t="s">
        <v>0</v>
      </c>
    </row>
    <row r="2" spans="1:8" ht="14.25" thickBot="1">
      <c r="A2" s="3"/>
      <c r="B2" s="4" t="s">
        <v>1</v>
      </c>
      <c r="C2" s="5"/>
      <c r="D2" s="6" t="s">
        <v>2</v>
      </c>
      <c r="E2" s="4" t="s">
        <v>1</v>
      </c>
      <c r="F2" s="5"/>
      <c r="G2" s="6" t="s">
        <v>2</v>
      </c>
      <c r="H2" s="126" t="s">
        <v>3</v>
      </c>
    </row>
    <row r="3" spans="1:8" ht="13.5" thickBot="1">
      <c r="A3" s="71" t="s">
        <v>4</v>
      </c>
      <c r="B3" s="72" t="s">
        <v>5</v>
      </c>
      <c r="C3" s="73" t="s">
        <v>6</v>
      </c>
      <c r="D3" s="72" t="s">
        <v>7</v>
      </c>
      <c r="E3" s="72" t="s">
        <v>5</v>
      </c>
      <c r="F3" s="73" t="s">
        <v>6</v>
      </c>
      <c r="G3" s="72" t="s">
        <v>7</v>
      </c>
      <c r="H3" s="104" t="s">
        <v>37</v>
      </c>
    </row>
    <row r="4" spans="1:8" ht="13.5" thickBot="1">
      <c r="A4" s="119" t="s">
        <v>9</v>
      </c>
      <c r="B4" s="127">
        <f>49050000+3466000+27826943+27345339</f>
        <v>107688282</v>
      </c>
      <c r="C4" s="112">
        <f>386+29+207+237</f>
        <v>859</v>
      </c>
      <c r="D4" s="85">
        <f>B4/C4</f>
        <v>125364.70547147846</v>
      </c>
      <c r="E4" s="112">
        <f>27442510+3403000+49210000+27744820</f>
        <v>107800330</v>
      </c>
      <c r="F4" s="112">
        <f>207+29+386+239</f>
        <v>861</v>
      </c>
      <c r="G4" s="125">
        <f>E4/F4</f>
        <v>125203.63530778165</v>
      </c>
      <c r="H4" s="133">
        <f>(G4-D4)*100/D4</f>
        <v>-0.12848126838495225</v>
      </c>
    </row>
    <row r="5" spans="1:8" ht="13.5" thickBot="1">
      <c r="A5" s="120" t="s">
        <v>10</v>
      </c>
      <c r="B5" s="128">
        <v>21278033</v>
      </c>
      <c r="C5" s="84">
        <v>147</v>
      </c>
      <c r="D5" s="85">
        <f aca="true" t="shared" si="0" ref="D5:D23">B5/C5</f>
        <v>144748.52380952382</v>
      </c>
      <c r="E5" s="84">
        <v>21645625</v>
      </c>
      <c r="F5" s="84">
        <v>148</v>
      </c>
      <c r="G5" s="125">
        <f aca="true" t="shared" si="1" ref="G5:G23">E5/F5</f>
        <v>146254.22297297296</v>
      </c>
      <c r="H5" s="129">
        <f aca="true" t="shared" si="2" ref="H5:H23">(G5-D5)*100/D5</f>
        <v>1.04021728430924</v>
      </c>
    </row>
    <row r="6" spans="1:8" ht="13.5" thickBot="1">
      <c r="A6" s="120" t="s">
        <v>11</v>
      </c>
      <c r="B6" s="128">
        <v>1352584</v>
      </c>
      <c r="C6" s="84">
        <v>11</v>
      </c>
      <c r="D6" s="85">
        <f t="shared" si="0"/>
        <v>122962.18181818182</v>
      </c>
      <c r="E6" s="84">
        <v>1256614</v>
      </c>
      <c r="F6" s="84">
        <v>11</v>
      </c>
      <c r="G6" s="125">
        <f t="shared" si="1"/>
        <v>114237.63636363637</v>
      </c>
      <c r="H6" s="130">
        <f t="shared" si="2"/>
        <v>-7.095307943905888</v>
      </c>
    </row>
    <row r="7" spans="1:8" ht="13.5" thickBot="1">
      <c r="A7" s="120" t="s">
        <v>12</v>
      </c>
      <c r="B7" s="128">
        <v>31107371</v>
      </c>
      <c r="C7" s="84">
        <v>239</v>
      </c>
      <c r="D7" s="85">
        <f t="shared" si="0"/>
        <v>130156.3640167364</v>
      </c>
      <c r="E7" s="84">
        <v>31281486</v>
      </c>
      <c r="F7" s="84">
        <v>239</v>
      </c>
      <c r="G7" s="125">
        <f t="shared" si="1"/>
        <v>130884.87866108786</v>
      </c>
      <c r="H7" s="129">
        <f t="shared" si="2"/>
        <v>0.5597226457999208</v>
      </c>
    </row>
    <row r="8" spans="1:8" ht="13.5" thickBot="1">
      <c r="A8" s="120" t="s">
        <v>13</v>
      </c>
      <c r="B8" s="128">
        <v>366486</v>
      </c>
      <c r="C8" s="84">
        <v>3</v>
      </c>
      <c r="D8" s="85">
        <f t="shared" si="0"/>
        <v>122162</v>
      </c>
      <c r="E8" s="84">
        <v>362006</v>
      </c>
      <c r="F8" s="84">
        <v>3</v>
      </c>
      <c r="G8" s="125">
        <f t="shared" si="1"/>
        <v>120668.66666666667</v>
      </c>
      <c r="H8" s="130">
        <f t="shared" si="2"/>
        <v>-1.222420501738125</v>
      </c>
    </row>
    <row r="9" spans="1:8" ht="13.5" thickBot="1">
      <c r="A9" s="120" t="s">
        <v>14</v>
      </c>
      <c r="B9" s="131">
        <f>1673701+3804900</f>
        <v>5478601</v>
      </c>
      <c r="C9" s="90">
        <f>10+48</f>
        <v>58</v>
      </c>
      <c r="D9" s="85">
        <f t="shared" si="0"/>
        <v>94458.63793103448</v>
      </c>
      <c r="E9" s="90">
        <f>1690286+3737050</f>
        <v>5427336</v>
      </c>
      <c r="F9" s="90">
        <f>10+48</f>
        <v>58</v>
      </c>
      <c r="G9" s="125">
        <f t="shared" si="1"/>
        <v>93574.75862068965</v>
      </c>
      <c r="H9" s="130">
        <f t="shared" si="2"/>
        <v>-0.9357315854905279</v>
      </c>
    </row>
    <row r="10" spans="1:8" ht="13.5" thickBot="1">
      <c r="A10" s="120" t="s">
        <v>15</v>
      </c>
      <c r="B10" s="128">
        <v>3627539</v>
      </c>
      <c r="C10" s="84">
        <v>26</v>
      </c>
      <c r="D10" s="85">
        <f t="shared" si="0"/>
        <v>139520.73076923078</v>
      </c>
      <c r="E10" s="84">
        <v>3552826</v>
      </c>
      <c r="F10" s="84">
        <v>26</v>
      </c>
      <c r="G10" s="125">
        <f t="shared" si="1"/>
        <v>136647.15384615384</v>
      </c>
      <c r="H10" s="130">
        <f t="shared" si="2"/>
        <v>-2.059605699621709</v>
      </c>
    </row>
    <row r="11" spans="1:8" ht="13.5" thickBot="1">
      <c r="A11" s="120" t="s">
        <v>16</v>
      </c>
      <c r="B11" s="128">
        <v>1290418</v>
      </c>
      <c r="C11" s="84">
        <v>11</v>
      </c>
      <c r="D11" s="85">
        <f t="shared" si="0"/>
        <v>117310.72727272728</v>
      </c>
      <c r="E11" s="84">
        <v>1232748</v>
      </c>
      <c r="F11" s="84">
        <v>11</v>
      </c>
      <c r="G11" s="125">
        <f t="shared" si="1"/>
        <v>112068</v>
      </c>
      <c r="H11" s="130">
        <f t="shared" si="2"/>
        <v>-4.469094510460957</v>
      </c>
    </row>
    <row r="12" spans="1:8" ht="13.5" thickBot="1">
      <c r="A12" s="120" t="s">
        <v>17</v>
      </c>
      <c r="B12" s="128">
        <v>511956</v>
      </c>
      <c r="C12" s="84">
        <v>3</v>
      </c>
      <c r="D12" s="85">
        <f t="shared" si="0"/>
        <v>170652</v>
      </c>
      <c r="E12" s="84">
        <v>618215</v>
      </c>
      <c r="F12" s="84">
        <v>3</v>
      </c>
      <c r="G12" s="125">
        <f t="shared" si="1"/>
        <v>206071.66666666666</v>
      </c>
      <c r="H12" s="129">
        <f t="shared" si="2"/>
        <v>20.755494612818282</v>
      </c>
    </row>
    <row r="13" spans="1:8" ht="13.5" thickBot="1">
      <c r="A13" s="120" t="s">
        <v>18</v>
      </c>
      <c r="B13" s="128">
        <v>16859299</v>
      </c>
      <c r="C13" s="84">
        <v>145</v>
      </c>
      <c r="D13" s="85">
        <f t="shared" si="0"/>
        <v>116271.0275862069</v>
      </c>
      <c r="E13" s="84">
        <v>17349335</v>
      </c>
      <c r="F13" s="84">
        <v>145</v>
      </c>
      <c r="G13" s="125">
        <f t="shared" si="1"/>
        <v>119650.58620689655</v>
      </c>
      <c r="H13" s="129">
        <f t="shared" si="2"/>
        <v>2.9066214437504194</v>
      </c>
    </row>
    <row r="14" spans="1:8" ht="13.5" thickBot="1">
      <c r="A14" s="120" t="s">
        <v>19</v>
      </c>
      <c r="B14" s="128">
        <v>2719572</v>
      </c>
      <c r="C14" s="84">
        <v>18</v>
      </c>
      <c r="D14" s="85">
        <f t="shared" si="0"/>
        <v>151087.33333333334</v>
      </c>
      <c r="E14" s="84">
        <v>2472210</v>
      </c>
      <c r="F14" s="84">
        <v>18</v>
      </c>
      <c r="G14" s="125">
        <f t="shared" si="1"/>
        <v>137345</v>
      </c>
      <c r="H14" s="130">
        <f t="shared" si="2"/>
        <v>-9.095622399406972</v>
      </c>
    </row>
    <row r="15" spans="1:8" ht="13.5" thickBot="1">
      <c r="A15" s="120" t="s">
        <v>20</v>
      </c>
      <c r="B15" s="128">
        <v>2461543</v>
      </c>
      <c r="C15" s="84">
        <v>24</v>
      </c>
      <c r="D15" s="85">
        <f t="shared" si="0"/>
        <v>102564.29166666667</v>
      </c>
      <c r="E15" s="84">
        <v>2852495</v>
      </c>
      <c r="F15" s="84">
        <v>24</v>
      </c>
      <c r="G15" s="125">
        <f t="shared" si="1"/>
        <v>118853.95833333333</v>
      </c>
      <c r="H15" s="129">
        <f t="shared" si="2"/>
        <v>15.882395716832885</v>
      </c>
    </row>
    <row r="16" spans="1:8" ht="13.5" thickBot="1">
      <c r="A16" s="120" t="s">
        <v>21</v>
      </c>
      <c r="B16" s="128">
        <v>6183408</v>
      </c>
      <c r="C16" s="84">
        <v>45</v>
      </c>
      <c r="D16" s="85">
        <f t="shared" si="0"/>
        <v>137409.06666666668</v>
      </c>
      <c r="E16" s="84">
        <v>6083102</v>
      </c>
      <c r="F16" s="84">
        <v>45</v>
      </c>
      <c r="G16" s="125">
        <f t="shared" si="1"/>
        <v>135180.04444444444</v>
      </c>
      <c r="H16" s="130">
        <f t="shared" si="2"/>
        <v>-1.6221798723293146</v>
      </c>
    </row>
    <row r="17" spans="1:8" ht="13.5" thickBot="1">
      <c r="A17" s="120" t="s">
        <v>22</v>
      </c>
      <c r="B17" s="128">
        <v>4305048</v>
      </c>
      <c r="C17" s="84">
        <v>40</v>
      </c>
      <c r="D17" s="85">
        <f t="shared" si="0"/>
        <v>107626.2</v>
      </c>
      <c r="E17" s="84">
        <v>4505325</v>
      </c>
      <c r="F17" s="84">
        <v>40</v>
      </c>
      <c r="G17" s="125">
        <f t="shared" si="1"/>
        <v>112633.125</v>
      </c>
      <c r="H17" s="129">
        <f t="shared" si="2"/>
        <v>4.652143251364447</v>
      </c>
    </row>
    <row r="18" spans="1:8" ht="13.5" thickBot="1">
      <c r="A18" s="120" t="s">
        <v>23</v>
      </c>
      <c r="B18" s="128">
        <v>3795287</v>
      </c>
      <c r="C18" s="84">
        <v>24</v>
      </c>
      <c r="D18" s="85">
        <f t="shared" si="0"/>
        <v>158136.95833333334</v>
      </c>
      <c r="E18" s="84">
        <v>3722329</v>
      </c>
      <c r="F18" s="84">
        <v>24</v>
      </c>
      <c r="G18" s="125">
        <f t="shared" si="1"/>
        <v>155097.04166666666</v>
      </c>
      <c r="H18" s="130">
        <f t="shared" si="2"/>
        <v>-1.9223315654389368</v>
      </c>
    </row>
    <row r="19" spans="1:8" ht="13.5" thickBot="1">
      <c r="A19" s="120" t="s">
        <v>24</v>
      </c>
      <c r="B19" s="128">
        <v>19739000</v>
      </c>
      <c r="C19" s="84">
        <v>136</v>
      </c>
      <c r="D19" s="85">
        <f t="shared" si="0"/>
        <v>145139.70588235295</v>
      </c>
      <c r="E19" s="84">
        <v>19729000</v>
      </c>
      <c r="F19" s="84">
        <v>136</v>
      </c>
      <c r="G19" s="125">
        <f t="shared" si="1"/>
        <v>145066.17647058822</v>
      </c>
      <c r="H19" s="130">
        <f t="shared" si="2"/>
        <v>-0.0506611277167183</v>
      </c>
    </row>
    <row r="20" spans="1:8" ht="13.5" thickBot="1">
      <c r="A20" s="120" t="s">
        <v>25</v>
      </c>
      <c r="B20" s="128">
        <v>4064751</v>
      </c>
      <c r="C20" s="84">
        <v>32</v>
      </c>
      <c r="D20" s="85">
        <f t="shared" si="0"/>
        <v>127023.46875</v>
      </c>
      <c r="E20" s="84">
        <v>4010889</v>
      </c>
      <c r="F20" s="84">
        <v>33</v>
      </c>
      <c r="G20" s="125">
        <f t="shared" si="1"/>
        <v>121542.09090909091</v>
      </c>
      <c r="H20" s="130">
        <f t="shared" si="2"/>
        <v>-4.315248115052825</v>
      </c>
    </row>
    <row r="21" spans="1:8" ht="13.5" thickBot="1">
      <c r="A21" s="120" t="s">
        <v>26</v>
      </c>
      <c r="B21" s="128">
        <v>159888</v>
      </c>
      <c r="C21" s="84">
        <v>1</v>
      </c>
      <c r="D21" s="85">
        <f t="shared" si="0"/>
        <v>159888</v>
      </c>
      <c r="E21" s="84">
        <v>158790</v>
      </c>
      <c r="F21" s="84">
        <v>1</v>
      </c>
      <c r="G21" s="125">
        <f t="shared" si="1"/>
        <v>158790</v>
      </c>
      <c r="H21" s="130">
        <f t="shared" si="2"/>
        <v>-0.6867307114980487</v>
      </c>
    </row>
    <row r="22" spans="1:8" ht="13.5" thickBot="1">
      <c r="A22" s="121" t="s">
        <v>27</v>
      </c>
      <c r="B22" s="128">
        <v>10712529</v>
      </c>
      <c r="C22" s="84">
        <v>83</v>
      </c>
      <c r="D22" s="85">
        <f t="shared" si="0"/>
        <v>129066.61445783133</v>
      </c>
      <c r="E22" s="84">
        <v>10921552</v>
      </c>
      <c r="F22" s="84">
        <v>83</v>
      </c>
      <c r="G22" s="125">
        <f t="shared" si="1"/>
        <v>131584.9638554217</v>
      </c>
      <c r="H22" s="129">
        <f t="shared" si="2"/>
        <v>1.951201252290665</v>
      </c>
    </row>
    <row r="23" spans="1:8" ht="13.5" thickBot="1">
      <c r="A23" s="119" t="s">
        <v>28</v>
      </c>
      <c r="B23" s="132">
        <f>SUM(B4:B22)</f>
        <v>243701595</v>
      </c>
      <c r="C23" s="122">
        <f>SUM(C4:C22)</f>
        <v>1905</v>
      </c>
      <c r="D23" s="123">
        <f t="shared" si="0"/>
        <v>127927.34645669292</v>
      </c>
      <c r="E23" s="122">
        <f>SUM(E4:E22)</f>
        <v>244982213</v>
      </c>
      <c r="F23" s="122">
        <f>SUM(F4:F22)</f>
        <v>1909</v>
      </c>
      <c r="G23" s="123">
        <f t="shared" si="1"/>
        <v>128330.1272917758</v>
      </c>
      <c r="H23" s="124">
        <f t="shared" si="2"/>
        <v>0.31485123880001553</v>
      </c>
    </row>
  </sheetData>
  <mergeCells count="2">
    <mergeCell ref="B1:D1"/>
    <mergeCell ref="E1:G1"/>
  </mergeCells>
  <printOptions/>
  <pageMargins left="0.75" right="0.75" top="1" bottom="1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H4" sqref="H4"/>
    </sheetView>
  </sheetViews>
  <sheetFormatPr defaultColWidth="11.421875" defaultRowHeight="12.75"/>
  <cols>
    <col min="1" max="1" width="14.00390625" style="0" bestFit="1" customWidth="1"/>
    <col min="3" max="3" width="6.57421875" style="0" bestFit="1" customWidth="1"/>
    <col min="6" max="6" width="6.57421875" style="0" bestFit="1" customWidth="1"/>
    <col min="8" max="8" width="20.8515625" style="0" bestFit="1" customWidth="1"/>
  </cols>
  <sheetData>
    <row r="1" spans="1:8" ht="16.5" thickBot="1">
      <c r="A1" s="1"/>
      <c r="B1" s="180">
        <v>40756</v>
      </c>
      <c r="C1" s="181"/>
      <c r="D1" s="181"/>
      <c r="E1" s="180">
        <v>40787</v>
      </c>
      <c r="F1" s="181"/>
      <c r="G1" s="182"/>
      <c r="H1" s="118" t="s">
        <v>0</v>
      </c>
    </row>
    <row r="2" spans="1:8" ht="14.25" thickBot="1">
      <c r="A2" s="3"/>
      <c r="B2" s="4" t="s">
        <v>1</v>
      </c>
      <c r="C2" s="5"/>
      <c r="D2" s="5" t="s">
        <v>2</v>
      </c>
      <c r="E2" s="4" t="s">
        <v>1</v>
      </c>
      <c r="F2" s="5"/>
      <c r="G2" s="6" t="s">
        <v>2</v>
      </c>
      <c r="H2" s="126" t="s">
        <v>3</v>
      </c>
    </row>
    <row r="3" spans="1:8" ht="13.5" thickBot="1">
      <c r="A3" s="71" t="s">
        <v>4</v>
      </c>
      <c r="B3" s="72" t="s">
        <v>5</v>
      </c>
      <c r="C3" s="73" t="s">
        <v>6</v>
      </c>
      <c r="D3" s="73" t="s">
        <v>7</v>
      </c>
      <c r="E3" s="72" t="s">
        <v>5</v>
      </c>
      <c r="F3" s="73" t="s">
        <v>6</v>
      </c>
      <c r="G3" s="72" t="s">
        <v>7</v>
      </c>
      <c r="H3" s="104" t="s">
        <v>39</v>
      </c>
    </row>
    <row r="4" spans="1:8" ht="13.5" thickBot="1">
      <c r="A4" s="119" t="s">
        <v>9</v>
      </c>
      <c r="B4" s="112">
        <f>27442510+3403000+49210000+27744820</f>
        <v>107800330</v>
      </c>
      <c r="C4" s="112">
        <f>207+29+386+239</f>
        <v>861</v>
      </c>
      <c r="D4" s="138">
        <f>B4/C4</f>
        <v>125203.63530778165</v>
      </c>
      <c r="E4" s="127">
        <f>26836136+47946103+3300000+26543945</f>
        <v>104626184</v>
      </c>
      <c r="F4" s="112">
        <f>239+386+29+208</f>
        <v>862</v>
      </c>
      <c r="G4" s="143">
        <f>E4/F4</f>
        <v>121376.08352668214</v>
      </c>
      <c r="H4" s="140">
        <f>(G4-D4)*100/D4</f>
        <v>-3.0570612200599725</v>
      </c>
    </row>
    <row r="5" spans="1:8" ht="13.5" thickBot="1">
      <c r="A5" s="120" t="s">
        <v>10</v>
      </c>
      <c r="B5" s="84">
        <v>21645625</v>
      </c>
      <c r="C5" s="84">
        <v>148</v>
      </c>
      <c r="D5" s="138">
        <f aca="true" t="shared" si="0" ref="D5:D23">B5/C5</f>
        <v>146254.22297297296</v>
      </c>
      <c r="E5" s="128">
        <v>20619075</v>
      </c>
      <c r="F5" s="84">
        <v>147</v>
      </c>
      <c r="G5" s="143">
        <f aca="true" t="shared" si="1" ref="G5:G23">E5/F5</f>
        <v>140265.81632653062</v>
      </c>
      <c r="H5" s="142">
        <f aca="true" t="shared" si="2" ref="H5:H23">(G5-D5)*100/D5</f>
        <v>-4.0945187938600345</v>
      </c>
    </row>
    <row r="6" spans="1:8" ht="13.5" thickBot="1">
      <c r="A6" s="120" t="s">
        <v>11</v>
      </c>
      <c r="B6" s="84">
        <v>1256614</v>
      </c>
      <c r="C6" s="84">
        <v>11</v>
      </c>
      <c r="D6" s="138">
        <f t="shared" si="0"/>
        <v>114237.63636363637</v>
      </c>
      <c r="E6" s="128">
        <v>1298494</v>
      </c>
      <c r="F6" s="84">
        <v>11</v>
      </c>
      <c r="G6" s="143">
        <f t="shared" si="1"/>
        <v>118044.90909090909</v>
      </c>
      <c r="H6" s="141">
        <f t="shared" si="2"/>
        <v>3.33276567028538</v>
      </c>
    </row>
    <row r="7" spans="1:8" ht="13.5" thickBot="1">
      <c r="A7" s="120" t="s">
        <v>12</v>
      </c>
      <c r="B7" s="84">
        <v>31281486</v>
      </c>
      <c r="C7" s="84">
        <v>239</v>
      </c>
      <c r="D7" s="138">
        <f t="shared" si="0"/>
        <v>130884.87866108786</v>
      </c>
      <c r="E7" s="128">
        <v>30700166</v>
      </c>
      <c r="F7" s="84">
        <v>239</v>
      </c>
      <c r="G7" s="143">
        <f t="shared" si="1"/>
        <v>128452.57740585774</v>
      </c>
      <c r="H7" s="142">
        <f t="shared" si="2"/>
        <v>-1.8583516141144936</v>
      </c>
    </row>
    <row r="8" spans="1:8" ht="13.5" thickBot="1">
      <c r="A8" s="120" t="s">
        <v>13</v>
      </c>
      <c r="B8" s="84">
        <v>362006</v>
      </c>
      <c r="C8" s="84">
        <v>3</v>
      </c>
      <c r="D8" s="138">
        <f t="shared" si="0"/>
        <v>120668.66666666667</v>
      </c>
      <c r="E8" s="128">
        <v>348371</v>
      </c>
      <c r="F8" s="84">
        <v>3</v>
      </c>
      <c r="G8" s="143">
        <f t="shared" si="1"/>
        <v>116123.66666666667</v>
      </c>
      <c r="H8" s="142">
        <f t="shared" si="2"/>
        <v>-3.7665121572570617</v>
      </c>
    </row>
    <row r="9" spans="1:8" ht="13.5" thickBot="1">
      <c r="A9" s="120" t="s">
        <v>14</v>
      </c>
      <c r="B9" s="90">
        <f>1690286+3737050</f>
        <v>5427336</v>
      </c>
      <c r="C9" s="90">
        <f>10+48</f>
        <v>58</v>
      </c>
      <c r="D9" s="138">
        <f t="shared" si="0"/>
        <v>93574.75862068965</v>
      </c>
      <c r="E9" s="127">
        <f>3637169+1622321</f>
        <v>5259490</v>
      </c>
      <c r="F9" s="112">
        <f>48+10</f>
        <v>58</v>
      </c>
      <c r="G9" s="143">
        <f t="shared" si="1"/>
        <v>90680.86206896552</v>
      </c>
      <c r="H9" s="142">
        <f t="shared" si="2"/>
        <v>-3.0926038115200454</v>
      </c>
    </row>
    <row r="10" spans="1:8" ht="13.5" thickBot="1">
      <c r="A10" s="120" t="s">
        <v>15</v>
      </c>
      <c r="B10" s="84">
        <v>3552826</v>
      </c>
      <c r="C10" s="84">
        <v>26</v>
      </c>
      <c r="D10" s="138">
        <f t="shared" si="0"/>
        <v>136647.15384615384</v>
      </c>
      <c r="E10" s="128">
        <v>3490217</v>
      </c>
      <c r="F10" s="84">
        <v>27</v>
      </c>
      <c r="G10" s="143">
        <f t="shared" si="1"/>
        <v>129267.29629629629</v>
      </c>
      <c r="H10" s="142">
        <f t="shared" si="2"/>
        <v>-5.400666857771711</v>
      </c>
    </row>
    <row r="11" spans="1:8" ht="13.5" thickBot="1">
      <c r="A11" s="120" t="s">
        <v>16</v>
      </c>
      <c r="B11" s="84">
        <v>1232748</v>
      </c>
      <c r="C11" s="84">
        <v>11</v>
      </c>
      <c r="D11" s="138">
        <f t="shared" si="0"/>
        <v>112068</v>
      </c>
      <c r="E11" s="128">
        <v>1174182</v>
      </c>
      <c r="F11" s="84">
        <v>11</v>
      </c>
      <c r="G11" s="143">
        <f t="shared" si="1"/>
        <v>106743.81818181818</v>
      </c>
      <c r="H11" s="142">
        <f t="shared" si="2"/>
        <v>-4.750849322002555</v>
      </c>
    </row>
    <row r="12" spans="1:8" ht="13.5" thickBot="1">
      <c r="A12" s="120" t="s">
        <v>17</v>
      </c>
      <c r="B12" s="84">
        <v>618215</v>
      </c>
      <c r="C12" s="84">
        <v>3</v>
      </c>
      <c r="D12" s="138">
        <f t="shared" si="0"/>
        <v>206071.66666666666</v>
      </c>
      <c r="E12" s="128">
        <v>637163</v>
      </c>
      <c r="F12" s="84">
        <v>3</v>
      </c>
      <c r="G12" s="143">
        <f t="shared" si="1"/>
        <v>212387.66666666666</v>
      </c>
      <c r="H12" s="141">
        <f t="shared" si="2"/>
        <v>3.064953131192223</v>
      </c>
    </row>
    <row r="13" spans="1:8" ht="13.5" thickBot="1">
      <c r="A13" s="120" t="s">
        <v>18</v>
      </c>
      <c r="B13" s="84">
        <v>17349335</v>
      </c>
      <c r="C13" s="84">
        <v>145</v>
      </c>
      <c r="D13" s="138">
        <f t="shared" si="0"/>
        <v>119650.58620689655</v>
      </c>
      <c r="E13" s="128">
        <v>16593137</v>
      </c>
      <c r="F13" s="84">
        <v>145</v>
      </c>
      <c r="G13" s="143">
        <f t="shared" si="1"/>
        <v>114435.42758620689</v>
      </c>
      <c r="H13" s="142">
        <f t="shared" si="2"/>
        <v>-4.358656974460409</v>
      </c>
    </row>
    <row r="14" spans="1:8" ht="13.5" thickBot="1">
      <c r="A14" s="120" t="s">
        <v>19</v>
      </c>
      <c r="B14" s="84">
        <v>2472210</v>
      </c>
      <c r="C14" s="84">
        <v>18</v>
      </c>
      <c r="D14" s="138">
        <f t="shared" si="0"/>
        <v>137345</v>
      </c>
      <c r="E14" s="128">
        <v>2362874</v>
      </c>
      <c r="F14" s="84">
        <v>18</v>
      </c>
      <c r="G14" s="143">
        <f t="shared" si="1"/>
        <v>131270.77777777778</v>
      </c>
      <c r="H14" s="142">
        <f t="shared" si="2"/>
        <v>-4.422601639828329</v>
      </c>
    </row>
    <row r="15" spans="1:8" ht="13.5" thickBot="1">
      <c r="A15" s="120" t="s">
        <v>20</v>
      </c>
      <c r="B15" s="84">
        <v>2852495</v>
      </c>
      <c r="C15" s="84">
        <v>24</v>
      </c>
      <c r="D15" s="138">
        <f t="shared" si="0"/>
        <v>118853.95833333333</v>
      </c>
      <c r="E15" s="128">
        <v>2686581</v>
      </c>
      <c r="F15" s="84">
        <v>24</v>
      </c>
      <c r="G15" s="143">
        <f t="shared" si="1"/>
        <v>111940.875</v>
      </c>
      <c r="H15" s="142">
        <f t="shared" si="2"/>
        <v>-5.816451913149712</v>
      </c>
    </row>
    <row r="16" spans="1:8" ht="13.5" thickBot="1">
      <c r="A16" s="120" t="s">
        <v>21</v>
      </c>
      <c r="B16" s="84">
        <v>6083102</v>
      </c>
      <c r="C16" s="84">
        <v>45</v>
      </c>
      <c r="D16" s="138">
        <f t="shared" si="0"/>
        <v>135180.04444444444</v>
      </c>
      <c r="E16" s="128">
        <v>5825659</v>
      </c>
      <c r="F16" s="84">
        <v>45</v>
      </c>
      <c r="G16" s="143">
        <f t="shared" si="1"/>
        <v>129459.08888888889</v>
      </c>
      <c r="H16" s="142">
        <f t="shared" si="2"/>
        <v>-4.2321006618005095</v>
      </c>
    </row>
    <row r="17" spans="1:8" ht="13.5" thickBot="1">
      <c r="A17" s="120" t="s">
        <v>22</v>
      </c>
      <c r="B17" s="84">
        <v>4505325</v>
      </c>
      <c r="C17" s="84">
        <v>40</v>
      </c>
      <c r="D17" s="138">
        <f t="shared" si="0"/>
        <v>112633.125</v>
      </c>
      <c r="E17" s="128">
        <v>4297533</v>
      </c>
      <c r="F17" s="84">
        <v>40</v>
      </c>
      <c r="G17" s="143">
        <f t="shared" si="1"/>
        <v>107438.325</v>
      </c>
      <c r="H17" s="142">
        <f t="shared" si="2"/>
        <v>-4.612142298280371</v>
      </c>
    </row>
    <row r="18" spans="1:8" ht="13.5" thickBot="1">
      <c r="A18" s="120" t="s">
        <v>23</v>
      </c>
      <c r="B18" s="84">
        <v>3722329</v>
      </c>
      <c r="C18" s="84">
        <v>24</v>
      </c>
      <c r="D18" s="138">
        <f t="shared" si="0"/>
        <v>155097.04166666666</v>
      </c>
      <c r="E18" s="128">
        <v>3519887</v>
      </c>
      <c r="F18" s="84">
        <v>24</v>
      </c>
      <c r="G18" s="143">
        <f t="shared" si="1"/>
        <v>146661.95833333334</v>
      </c>
      <c r="H18" s="142">
        <f t="shared" si="2"/>
        <v>-5.438584284194104</v>
      </c>
    </row>
    <row r="19" spans="1:8" ht="13.5" thickBot="1">
      <c r="A19" s="120" t="s">
        <v>24</v>
      </c>
      <c r="B19" s="84">
        <v>19729000</v>
      </c>
      <c r="C19" s="84">
        <v>136</v>
      </c>
      <c r="D19" s="138">
        <f t="shared" si="0"/>
        <v>145066.17647058822</v>
      </c>
      <c r="E19" s="128">
        <v>18956000</v>
      </c>
      <c r="F19" s="84">
        <v>136</v>
      </c>
      <c r="G19" s="143">
        <f t="shared" si="1"/>
        <v>139382.35294117648</v>
      </c>
      <c r="H19" s="142">
        <f t="shared" si="2"/>
        <v>-3.9180901211414554</v>
      </c>
    </row>
    <row r="20" spans="1:8" ht="13.5" thickBot="1">
      <c r="A20" s="120" t="s">
        <v>25</v>
      </c>
      <c r="B20" s="84">
        <v>4010889</v>
      </c>
      <c r="C20" s="84">
        <v>33</v>
      </c>
      <c r="D20" s="138">
        <f t="shared" si="0"/>
        <v>121542.09090909091</v>
      </c>
      <c r="E20" s="128">
        <v>3831008</v>
      </c>
      <c r="F20" s="84">
        <v>33</v>
      </c>
      <c r="G20" s="143">
        <f t="shared" si="1"/>
        <v>116091.15151515152</v>
      </c>
      <c r="H20" s="142">
        <f t="shared" si="2"/>
        <v>-4.484816209074844</v>
      </c>
    </row>
    <row r="21" spans="1:8" ht="13.5" thickBot="1">
      <c r="A21" s="120" t="s">
        <v>26</v>
      </c>
      <c r="B21" s="84">
        <v>158790</v>
      </c>
      <c r="C21" s="84">
        <v>1</v>
      </c>
      <c r="D21" s="138">
        <f t="shared" si="0"/>
        <v>158790</v>
      </c>
      <c r="E21" s="128">
        <v>156424</v>
      </c>
      <c r="F21" s="84">
        <v>1</v>
      </c>
      <c r="G21" s="143">
        <f t="shared" si="1"/>
        <v>156424</v>
      </c>
      <c r="H21" s="142">
        <f t="shared" si="2"/>
        <v>-1.4900182631148058</v>
      </c>
    </row>
    <row r="22" spans="1:8" ht="13.5" thickBot="1">
      <c r="A22" s="121" t="s">
        <v>27</v>
      </c>
      <c r="B22" s="84">
        <v>10921552</v>
      </c>
      <c r="C22" s="84">
        <v>83</v>
      </c>
      <c r="D22" s="138">
        <f t="shared" si="0"/>
        <v>131584.9638554217</v>
      </c>
      <c r="E22" s="128">
        <v>10182645</v>
      </c>
      <c r="F22" s="84">
        <v>84</v>
      </c>
      <c r="G22" s="143">
        <f t="shared" si="1"/>
        <v>121221.96428571429</v>
      </c>
      <c r="H22" s="142">
        <f t="shared" si="2"/>
        <v>-7.875519562473489</v>
      </c>
    </row>
    <row r="23" spans="1:8" ht="13.5" thickBot="1">
      <c r="A23" s="119" t="s">
        <v>28</v>
      </c>
      <c r="B23" s="122">
        <f>SUM(B4:B22)</f>
        <v>244982213</v>
      </c>
      <c r="C23" s="122">
        <f>SUM(C4:C22)</f>
        <v>1909</v>
      </c>
      <c r="D23" s="139">
        <f t="shared" si="0"/>
        <v>128330.1272917758</v>
      </c>
      <c r="E23" s="132">
        <f>SUM(E4:E22)</f>
        <v>236565090</v>
      </c>
      <c r="F23" s="122">
        <f>SUM(F4:F22)</f>
        <v>1911</v>
      </c>
      <c r="G23" s="154">
        <f t="shared" si="1"/>
        <v>123791.25588697018</v>
      </c>
      <c r="H23" s="155">
        <f t="shared" si="2"/>
        <v>-3.5368712714559174</v>
      </c>
    </row>
  </sheetData>
  <mergeCells count="2">
    <mergeCell ref="B1:D1"/>
    <mergeCell ref="E1:G1"/>
  </mergeCells>
  <printOptions/>
  <pageMargins left="0.75" right="0.75" top="1" bottom="1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23"/>
    </sheetView>
  </sheetViews>
  <sheetFormatPr defaultColWidth="11.421875" defaultRowHeight="12.75"/>
  <cols>
    <col min="1" max="1" width="14.00390625" style="0" bestFit="1" customWidth="1"/>
    <col min="8" max="8" width="21.7109375" style="0" bestFit="1" customWidth="1"/>
  </cols>
  <sheetData>
    <row r="1" spans="1:8" ht="16.5" thickBot="1">
      <c r="A1" s="1"/>
      <c r="B1" s="180">
        <v>40787</v>
      </c>
      <c r="C1" s="181"/>
      <c r="D1" s="182"/>
      <c r="E1" s="183">
        <v>40817</v>
      </c>
      <c r="F1" s="184"/>
      <c r="G1" s="185"/>
      <c r="H1" s="4" t="s">
        <v>0</v>
      </c>
    </row>
    <row r="2" spans="1:8" ht="14.25" thickBot="1">
      <c r="A2" s="3"/>
      <c r="B2" s="4" t="s">
        <v>1</v>
      </c>
      <c r="C2" s="6"/>
      <c r="D2" s="6" t="s">
        <v>2</v>
      </c>
      <c r="E2" s="4" t="s">
        <v>1</v>
      </c>
      <c r="F2" s="6"/>
      <c r="G2" s="6" t="s">
        <v>2</v>
      </c>
      <c r="H2" s="9" t="s">
        <v>3</v>
      </c>
    </row>
    <row r="3" spans="1:8" ht="13.5" thickBot="1">
      <c r="A3" s="71" t="s">
        <v>4</v>
      </c>
      <c r="B3" s="9" t="s">
        <v>5</v>
      </c>
      <c r="C3" s="9" t="s">
        <v>6</v>
      </c>
      <c r="D3" s="9" t="s">
        <v>7</v>
      </c>
      <c r="E3" s="9" t="s">
        <v>5</v>
      </c>
      <c r="F3" s="9" t="s">
        <v>6</v>
      </c>
      <c r="G3" s="9" t="s">
        <v>7</v>
      </c>
      <c r="H3" s="72" t="s">
        <v>41</v>
      </c>
    </row>
    <row r="4" spans="1:8" ht="13.5" thickBot="1">
      <c r="A4" s="119" t="s">
        <v>9</v>
      </c>
      <c r="B4" s="173">
        <f>26836136+47946103+3300000+26543945</f>
        <v>104626184</v>
      </c>
      <c r="C4" s="172">
        <f>239+386+29+208</f>
        <v>862</v>
      </c>
      <c r="D4" s="171">
        <f>B4/C4</f>
        <v>121376.08352668214</v>
      </c>
      <c r="E4" s="168">
        <f>26543945+49100248+27954868+1462000</f>
        <v>105061061</v>
      </c>
      <c r="F4" s="169">
        <f>207+387+239+29</f>
        <v>862</v>
      </c>
      <c r="G4" s="170">
        <f>E4/F4</f>
        <v>121880.58120649651</v>
      </c>
      <c r="H4" s="174">
        <f>(G4-D4)*100/D4</f>
        <v>0.41564834286605756</v>
      </c>
    </row>
    <row r="5" spans="1:8" ht="13.5" thickBot="1">
      <c r="A5" s="120" t="s">
        <v>10</v>
      </c>
      <c r="B5" s="128">
        <v>20619075</v>
      </c>
      <c r="C5" s="84">
        <v>147</v>
      </c>
      <c r="D5" s="138">
        <f aca="true" t="shared" si="0" ref="D5:D23">B5/C5</f>
        <v>140265.81632653062</v>
      </c>
      <c r="E5" s="128">
        <v>21390549</v>
      </c>
      <c r="F5" s="84">
        <v>147</v>
      </c>
      <c r="G5" s="143">
        <f aca="true" t="shared" si="1" ref="G5:G23">E5/F5</f>
        <v>145513.9387755102</v>
      </c>
      <c r="H5" s="174">
        <f aca="true" t="shared" si="2" ref="H5:H23">(G5-D5)*100/D5</f>
        <v>3.7415548466650375</v>
      </c>
    </row>
    <row r="6" spans="1:8" ht="13.5" thickBot="1">
      <c r="A6" s="120" t="s">
        <v>11</v>
      </c>
      <c r="B6" s="128">
        <v>1298494</v>
      </c>
      <c r="C6" s="84">
        <v>11</v>
      </c>
      <c r="D6" s="138">
        <f t="shared" si="0"/>
        <v>118044.90909090909</v>
      </c>
      <c r="E6" s="161">
        <v>1213835</v>
      </c>
      <c r="F6" s="159">
        <v>11</v>
      </c>
      <c r="G6" s="143">
        <f>E6/F6</f>
        <v>110348.63636363637</v>
      </c>
      <c r="H6" s="175">
        <f t="shared" si="2"/>
        <v>-6.519783687872252</v>
      </c>
    </row>
    <row r="7" spans="1:8" ht="13.5" thickBot="1">
      <c r="A7" s="120" t="s">
        <v>12</v>
      </c>
      <c r="B7" s="128">
        <v>30700166</v>
      </c>
      <c r="C7" s="84">
        <v>239</v>
      </c>
      <c r="D7" s="138">
        <f t="shared" si="0"/>
        <v>128452.57740585774</v>
      </c>
      <c r="E7" s="128">
        <v>30846278</v>
      </c>
      <c r="F7" s="84">
        <v>239</v>
      </c>
      <c r="G7" s="143">
        <f>E7/F7</f>
        <v>129063.92468619246</v>
      </c>
      <c r="H7" s="174">
        <f t="shared" si="2"/>
        <v>0.47593227997529153</v>
      </c>
    </row>
    <row r="8" spans="1:8" ht="13.5" thickBot="1">
      <c r="A8" s="120" t="s">
        <v>13</v>
      </c>
      <c r="B8" s="128">
        <v>348371</v>
      </c>
      <c r="C8" s="84">
        <v>3</v>
      </c>
      <c r="D8" s="138">
        <f t="shared" si="0"/>
        <v>116123.66666666667</v>
      </c>
      <c r="E8" s="128">
        <v>371562</v>
      </c>
      <c r="F8" s="84">
        <v>3</v>
      </c>
      <c r="G8" s="143">
        <f t="shared" si="1"/>
        <v>123854</v>
      </c>
      <c r="H8" s="174">
        <f t="shared" si="2"/>
        <v>6.656983503219264</v>
      </c>
    </row>
    <row r="9" spans="1:8" ht="13.5" thickBot="1">
      <c r="A9" s="120" t="s">
        <v>14</v>
      </c>
      <c r="B9" s="127">
        <f>3637169+1622321</f>
        <v>5259490</v>
      </c>
      <c r="C9" s="112">
        <f>48+10</f>
        <v>58</v>
      </c>
      <c r="D9" s="138">
        <f t="shared" si="0"/>
        <v>90680.86206896552</v>
      </c>
      <c r="E9" s="131">
        <f>1658017+3694842</f>
        <v>5352859</v>
      </c>
      <c r="F9" s="90">
        <f>10+48</f>
        <v>58</v>
      </c>
      <c r="G9" s="164">
        <f t="shared" si="1"/>
        <v>92290.6724137931</v>
      </c>
      <c r="H9" s="174">
        <f t="shared" si="2"/>
        <v>1.7752481704499794</v>
      </c>
    </row>
    <row r="10" spans="1:8" ht="13.5" thickBot="1">
      <c r="A10" s="120" t="s">
        <v>15</v>
      </c>
      <c r="B10" s="128">
        <v>3490217</v>
      </c>
      <c r="C10" s="84">
        <v>27</v>
      </c>
      <c r="D10" s="138">
        <f t="shared" si="0"/>
        <v>129267.29629629629</v>
      </c>
      <c r="E10" s="128">
        <v>3654267</v>
      </c>
      <c r="F10" s="84">
        <v>27</v>
      </c>
      <c r="G10" s="143">
        <f t="shared" si="1"/>
        <v>135343.22222222222</v>
      </c>
      <c r="H10" s="174">
        <f t="shared" si="2"/>
        <v>4.700280813485237</v>
      </c>
    </row>
    <row r="11" spans="1:8" ht="13.5" thickBot="1">
      <c r="A11" s="120" t="s">
        <v>16</v>
      </c>
      <c r="B11" s="128">
        <v>1174182</v>
      </c>
      <c r="C11" s="84">
        <v>11</v>
      </c>
      <c r="D11" s="138">
        <f t="shared" si="0"/>
        <v>106743.81818181818</v>
      </c>
      <c r="E11" s="128">
        <v>1238551</v>
      </c>
      <c r="F11" s="84">
        <v>11</v>
      </c>
      <c r="G11" s="143">
        <f t="shared" si="1"/>
        <v>112595.54545454546</v>
      </c>
      <c r="H11" s="174">
        <f t="shared" si="2"/>
        <v>5.48202919138601</v>
      </c>
    </row>
    <row r="12" spans="1:8" ht="13.5" thickBot="1">
      <c r="A12" s="120" t="s">
        <v>17</v>
      </c>
      <c r="B12" s="128">
        <v>637163</v>
      </c>
      <c r="C12" s="84">
        <v>3</v>
      </c>
      <c r="D12" s="138">
        <f t="shared" si="0"/>
        <v>212387.66666666666</v>
      </c>
      <c r="E12" s="128">
        <v>560125</v>
      </c>
      <c r="F12" s="84">
        <v>3</v>
      </c>
      <c r="G12" s="143">
        <f t="shared" si="1"/>
        <v>186708.33333333334</v>
      </c>
      <c r="H12" s="175">
        <f t="shared" si="2"/>
        <v>-12.090783677018273</v>
      </c>
    </row>
    <row r="13" spans="1:8" ht="13.5" thickBot="1">
      <c r="A13" s="120" t="s">
        <v>18</v>
      </c>
      <c r="B13" s="128">
        <v>16593137</v>
      </c>
      <c r="C13" s="84">
        <v>145</v>
      </c>
      <c r="D13" s="138">
        <f t="shared" si="0"/>
        <v>114435.42758620689</v>
      </c>
      <c r="E13" s="128">
        <v>17016762</v>
      </c>
      <c r="F13" s="84">
        <v>145</v>
      </c>
      <c r="G13" s="143">
        <f t="shared" si="1"/>
        <v>117356.97931034483</v>
      </c>
      <c r="H13" s="174">
        <f t="shared" si="2"/>
        <v>2.5530133331629914</v>
      </c>
    </row>
    <row r="14" spans="1:8" ht="13.5" thickBot="1">
      <c r="A14" s="120" t="s">
        <v>19</v>
      </c>
      <c r="B14" s="128">
        <v>2362874</v>
      </c>
      <c r="C14" s="84">
        <v>18</v>
      </c>
      <c r="D14" s="138">
        <f t="shared" si="0"/>
        <v>131270.77777777778</v>
      </c>
      <c r="E14" s="128">
        <v>2574350</v>
      </c>
      <c r="F14" s="84">
        <v>18</v>
      </c>
      <c r="G14" s="143">
        <f t="shared" si="1"/>
        <v>143019.44444444444</v>
      </c>
      <c r="H14" s="174">
        <f t="shared" si="2"/>
        <v>8.94994824099803</v>
      </c>
    </row>
    <row r="15" spans="1:8" ht="13.5" thickBot="1">
      <c r="A15" s="120" t="s">
        <v>20</v>
      </c>
      <c r="B15" s="128">
        <v>2686581</v>
      </c>
      <c r="C15" s="84">
        <v>24</v>
      </c>
      <c r="D15" s="138">
        <f t="shared" si="0"/>
        <v>111940.875</v>
      </c>
      <c r="E15" s="128">
        <v>2795788</v>
      </c>
      <c r="F15" s="84">
        <v>24</v>
      </c>
      <c r="G15" s="143">
        <f t="shared" si="1"/>
        <v>116491.16666666667</v>
      </c>
      <c r="H15" s="174">
        <f t="shared" si="2"/>
        <v>4.064906287954844</v>
      </c>
    </row>
    <row r="16" spans="1:8" ht="13.5" thickBot="1">
      <c r="A16" s="120" t="s">
        <v>21</v>
      </c>
      <c r="B16" s="128">
        <v>5825659</v>
      </c>
      <c r="C16" s="84">
        <v>45</v>
      </c>
      <c r="D16" s="138">
        <f t="shared" si="0"/>
        <v>129459.08888888889</v>
      </c>
      <c r="E16" s="128">
        <v>6121041</v>
      </c>
      <c r="F16" s="84">
        <v>45</v>
      </c>
      <c r="G16" s="143">
        <f t="shared" si="1"/>
        <v>136023.13333333333</v>
      </c>
      <c r="H16" s="174">
        <f t="shared" si="2"/>
        <v>5.070361996814437</v>
      </c>
    </row>
    <row r="17" spans="1:8" ht="13.5" thickBot="1">
      <c r="A17" s="120" t="s">
        <v>22</v>
      </c>
      <c r="B17" s="128">
        <v>4297533</v>
      </c>
      <c r="C17" s="84">
        <v>40</v>
      </c>
      <c r="D17" s="138">
        <f t="shared" si="0"/>
        <v>107438.325</v>
      </c>
      <c r="E17" s="128">
        <v>4477642</v>
      </c>
      <c r="F17" s="84">
        <v>40</v>
      </c>
      <c r="G17" s="143">
        <f t="shared" si="1"/>
        <v>111941.05</v>
      </c>
      <c r="H17" s="174">
        <f t="shared" si="2"/>
        <v>4.190985851650243</v>
      </c>
    </row>
    <row r="18" spans="1:8" ht="13.5" thickBot="1">
      <c r="A18" s="120" t="s">
        <v>23</v>
      </c>
      <c r="B18" s="128">
        <v>3519887</v>
      </c>
      <c r="C18" s="84">
        <v>24</v>
      </c>
      <c r="D18" s="138">
        <f t="shared" si="0"/>
        <v>146661.95833333334</v>
      </c>
      <c r="E18" s="128">
        <v>3738149</v>
      </c>
      <c r="F18" s="84">
        <v>24</v>
      </c>
      <c r="G18" s="143">
        <f t="shared" si="1"/>
        <v>155756.20833333334</v>
      </c>
      <c r="H18" s="174">
        <f t="shared" si="2"/>
        <v>6.200824060545125</v>
      </c>
    </row>
    <row r="19" spans="1:8" ht="13.5" thickBot="1">
      <c r="A19" s="120" t="s">
        <v>24</v>
      </c>
      <c r="B19" s="128">
        <v>18956000</v>
      </c>
      <c r="C19" s="84">
        <v>136</v>
      </c>
      <c r="D19" s="138">
        <f t="shared" si="0"/>
        <v>139382.35294117648</v>
      </c>
      <c r="E19" s="128">
        <v>19508000</v>
      </c>
      <c r="F19" s="84">
        <v>137</v>
      </c>
      <c r="G19" s="143">
        <f t="shared" si="1"/>
        <v>142394.16058394162</v>
      </c>
      <c r="H19" s="174">
        <f t="shared" si="2"/>
        <v>2.1608242214394333</v>
      </c>
    </row>
    <row r="20" spans="1:8" ht="13.5" thickBot="1">
      <c r="A20" s="120" t="s">
        <v>25</v>
      </c>
      <c r="B20" s="128">
        <v>3831008</v>
      </c>
      <c r="C20" s="84">
        <v>33</v>
      </c>
      <c r="D20" s="138">
        <f t="shared" si="0"/>
        <v>116091.15151515152</v>
      </c>
      <c r="E20" s="128">
        <v>3970831</v>
      </c>
      <c r="F20" s="84">
        <v>33</v>
      </c>
      <c r="G20" s="143">
        <f t="shared" si="1"/>
        <v>120328.21212121213</v>
      </c>
      <c r="H20" s="174">
        <f t="shared" si="2"/>
        <v>3.6497705042641533</v>
      </c>
    </row>
    <row r="21" spans="1:8" ht="13.5" thickBot="1">
      <c r="A21" s="120" t="s">
        <v>26</v>
      </c>
      <c r="B21" s="128">
        <v>156424</v>
      </c>
      <c r="C21" s="84">
        <v>1</v>
      </c>
      <c r="D21" s="138">
        <f t="shared" si="0"/>
        <v>156424</v>
      </c>
      <c r="E21" s="128">
        <v>151896</v>
      </c>
      <c r="F21" s="84">
        <v>1</v>
      </c>
      <c r="G21" s="143">
        <f t="shared" si="1"/>
        <v>151896</v>
      </c>
      <c r="H21" s="175">
        <f t="shared" si="2"/>
        <v>-2.894696466015445</v>
      </c>
    </row>
    <row r="22" spans="1:8" ht="13.5" thickBot="1">
      <c r="A22" s="121" t="s">
        <v>27</v>
      </c>
      <c r="B22" s="128">
        <v>10182645</v>
      </c>
      <c r="C22" s="84">
        <v>84</v>
      </c>
      <c r="D22" s="138">
        <f t="shared" si="0"/>
        <v>121221.96428571429</v>
      </c>
      <c r="E22" s="128">
        <v>10399538</v>
      </c>
      <c r="F22" s="84">
        <v>85</v>
      </c>
      <c r="G22" s="143">
        <f t="shared" si="1"/>
        <v>122347.50588235294</v>
      </c>
      <c r="H22" s="174">
        <f t="shared" si="2"/>
        <v>0.9284964183436287</v>
      </c>
    </row>
    <row r="23" spans="1:8" ht="13.5" thickBot="1">
      <c r="A23" s="119" t="s">
        <v>28</v>
      </c>
      <c r="B23" s="132">
        <f>SUM(B4:B22)</f>
        <v>236565090</v>
      </c>
      <c r="C23" s="122">
        <f>SUM(C4:C22)</f>
        <v>1911</v>
      </c>
      <c r="D23" s="160">
        <f t="shared" si="0"/>
        <v>123791.25588697018</v>
      </c>
      <c r="E23" s="162">
        <f>SUM(E4:E22)</f>
        <v>240443084</v>
      </c>
      <c r="F23" s="163">
        <f>SUM(F4:F22)</f>
        <v>1913</v>
      </c>
      <c r="G23" s="154">
        <f t="shared" si="1"/>
        <v>125689.01411395714</v>
      </c>
      <c r="H23" s="176">
        <f t="shared" si="2"/>
        <v>1.5330309183709567</v>
      </c>
    </row>
  </sheetData>
  <mergeCells count="2">
    <mergeCell ref="B1:D1"/>
    <mergeCell ref="E1:G1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Betina</dc:creator>
  <cp:keywords/>
  <dc:description/>
  <cp:lastModifiedBy>Camara</cp:lastModifiedBy>
  <cp:lastPrinted>2011-09-12T18:05:31Z</cp:lastPrinted>
  <dcterms:created xsi:type="dcterms:W3CDTF">2011-07-05T18:17:32Z</dcterms:created>
  <dcterms:modified xsi:type="dcterms:W3CDTF">2012-01-26T19:32:47Z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