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11535" windowHeight="6540" tabRatio="708" activeTab="1"/>
  </bookViews>
  <sheets>
    <sheet name="mensual" sheetId="1" r:id="rId1"/>
    <sheet name="vtas mens" sheetId="2" r:id="rId2"/>
    <sheet name="vtas mens (2 años)" sheetId="3" r:id="rId3"/>
    <sheet name="prom mens" sheetId="4" r:id="rId4"/>
    <sheet name="prom mens (2 años)" sheetId="5" r:id="rId5"/>
    <sheet name="anual" sheetId="6" r:id="rId6"/>
    <sheet name="vtas anuales" sheetId="7" r:id="rId7"/>
    <sheet name="prom anual" sheetId="8" r:id="rId8"/>
  </sheets>
  <definedNames/>
  <calcPr fullCalcOnLoad="1"/>
</workbook>
</file>

<file path=xl/sharedStrings.xml><?xml version="1.0" encoding="utf-8"?>
<sst xmlns="http://schemas.openxmlformats.org/spreadsheetml/2006/main" count="39" uniqueCount="14">
  <si>
    <t>Promedio  mensual  por estación</t>
  </si>
  <si>
    <t>Provincia de Buenos Aires</t>
  </si>
  <si>
    <t>Ciudad de Buenos Aires</t>
  </si>
  <si>
    <t>Provincia de Córdoba</t>
  </si>
  <si>
    <t>Provincia de Santa Fé</t>
  </si>
  <si>
    <t>Total del País</t>
  </si>
  <si>
    <t>Cantidad de estaciones fin mes</t>
  </si>
  <si>
    <t>Cantidad de estaciones fin año</t>
  </si>
  <si>
    <t>Ventas  millones de m3</t>
  </si>
  <si>
    <t>Ventas  totales millones  m3</t>
  </si>
  <si>
    <t>Fuente: ENARGAS.</t>
  </si>
  <si>
    <t>Fuente: ENARGAS</t>
  </si>
  <si>
    <t>Promedio  mensual  por región por estación (miles m3)</t>
  </si>
  <si>
    <t>Estadística Enargas actualizada a Febrero de 2012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</si>
</sst>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00000"/>
    <numFmt numFmtId="195" formatCode="0.00000"/>
    <numFmt numFmtId="196" formatCode="0.0000"/>
    <numFmt numFmtId="197" formatCode="0.000"/>
    <numFmt numFmtId="198" formatCode="0.00000000"/>
    <numFmt numFmtId="199" formatCode="0.0000000"/>
    <numFmt numFmtId="200" formatCode="0.0"/>
    <numFmt numFmtId="201" formatCode="mmm\ yyyy"/>
    <numFmt numFmtId="202" formatCode="d/m/yyyy"/>
    <numFmt numFmtId="203" formatCode="[$-2C0A]dddd\,\ dd&quot; de &quot;mmmm&quot; de &quot;yyyy"/>
    <numFmt numFmtId="204" formatCode="0.00;[Red]0.00"/>
    <numFmt numFmtId="205" formatCode="0;[Red]0"/>
    <numFmt numFmtId="206" formatCode="mmm\-yyyy"/>
  </numFmts>
  <fonts count="48">
    <font>
      <sz val="10"/>
      <name val="Arial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b/>
      <u val="single"/>
      <sz val="9"/>
      <name val="Tahoma"/>
      <family val="2"/>
    </font>
    <font>
      <sz val="8"/>
      <color indexed="8"/>
      <name val="Calibri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8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97" fontId="1" fillId="0" borderId="0" xfId="0" applyNumberFormat="1" applyFont="1" applyBorder="1" applyAlignment="1">
      <alignment horizontal="center"/>
    </xf>
    <xf numFmtId="197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7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0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05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7" fontId="1" fillId="0" borderId="10" xfId="0" applyNumberFormat="1" applyFont="1" applyFill="1" applyBorder="1" applyAlignment="1">
      <alignment horizontal="center"/>
    </xf>
    <xf numFmtId="201" fontId="1" fillId="0" borderId="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97" fontId="0" fillId="0" borderId="0" xfId="0" applyNumberFormat="1" applyBorder="1" applyAlignment="1">
      <alignment/>
    </xf>
    <xf numFmtId="197" fontId="1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9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Ventas mensuales de GNC, según región</a:t>
            </a:r>
          </a:p>
        </c:rich>
      </c:tx>
      <c:layout>
        <c:manualLayout>
          <c:xMode val="factor"/>
          <c:yMode val="factor"/>
          <c:x val="0.03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6225"/>
          <c:w val="0.9695"/>
          <c:h val="0.44175"/>
        </c:manualLayout>
      </c:layout>
      <c:lineChart>
        <c:grouping val="standard"/>
        <c:varyColors val="0"/>
        <c:ser>
          <c:idx val="0"/>
          <c:order val="0"/>
          <c:tx>
            <c:strRef>
              <c:f>mensual!$B$2</c:f>
              <c:strCache>
                <c:ptCount val="1"/>
                <c:pt idx="0">
                  <c:v>Ciudad de Buenos Aires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mensual!$A$3:$A$136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mensual!$B$3:$B$136</c:f>
              <c:numCache>
                <c:ptCount val="134"/>
                <c:pt idx="0">
                  <c:v>22.171</c:v>
                </c:pt>
                <c:pt idx="1">
                  <c:v>19.801</c:v>
                </c:pt>
                <c:pt idx="2">
                  <c:v>24.175</c:v>
                </c:pt>
                <c:pt idx="3">
                  <c:v>23.411</c:v>
                </c:pt>
                <c:pt idx="4">
                  <c:v>24.547</c:v>
                </c:pt>
                <c:pt idx="5">
                  <c:v>23.626</c:v>
                </c:pt>
                <c:pt idx="6">
                  <c:v>24.162</c:v>
                </c:pt>
                <c:pt idx="7">
                  <c:v>24.76</c:v>
                </c:pt>
                <c:pt idx="8">
                  <c:v>23.26</c:v>
                </c:pt>
                <c:pt idx="9">
                  <c:v>23.942</c:v>
                </c:pt>
                <c:pt idx="10">
                  <c:v>23.679</c:v>
                </c:pt>
                <c:pt idx="11">
                  <c:v>22.861</c:v>
                </c:pt>
                <c:pt idx="12">
                  <c:v>19.685</c:v>
                </c:pt>
                <c:pt idx="13">
                  <c:v>17.944</c:v>
                </c:pt>
                <c:pt idx="14">
                  <c:v>21.75</c:v>
                </c:pt>
                <c:pt idx="15">
                  <c:v>21.703</c:v>
                </c:pt>
                <c:pt idx="16">
                  <c:v>23.357</c:v>
                </c:pt>
                <c:pt idx="17">
                  <c:v>23.22</c:v>
                </c:pt>
                <c:pt idx="18">
                  <c:v>24.913</c:v>
                </c:pt>
                <c:pt idx="19">
                  <c:v>24.745</c:v>
                </c:pt>
                <c:pt idx="20">
                  <c:v>25.196</c:v>
                </c:pt>
                <c:pt idx="21">
                  <c:v>26.363</c:v>
                </c:pt>
                <c:pt idx="22">
                  <c:v>26.352</c:v>
                </c:pt>
                <c:pt idx="23">
                  <c:v>26.924</c:v>
                </c:pt>
                <c:pt idx="24">
                  <c:v>24.344</c:v>
                </c:pt>
                <c:pt idx="25">
                  <c:v>22.63</c:v>
                </c:pt>
                <c:pt idx="26">
                  <c:v>27.561</c:v>
                </c:pt>
                <c:pt idx="27">
                  <c:v>27.084</c:v>
                </c:pt>
                <c:pt idx="28">
                  <c:v>28.933</c:v>
                </c:pt>
                <c:pt idx="29">
                  <c:v>28.319</c:v>
                </c:pt>
                <c:pt idx="30">
                  <c:v>29.788</c:v>
                </c:pt>
                <c:pt idx="31">
                  <c:v>30.123</c:v>
                </c:pt>
                <c:pt idx="32">
                  <c:v>30.065</c:v>
                </c:pt>
                <c:pt idx="33">
                  <c:v>30.829</c:v>
                </c:pt>
                <c:pt idx="34">
                  <c:v>30.223</c:v>
                </c:pt>
                <c:pt idx="35">
                  <c:v>30.566</c:v>
                </c:pt>
                <c:pt idx="36">
                  <c:v>26.946</c:v>
                </c:pt>
                <c:pt idx="37">
                  <c:v>26.532</c:v>
                </c:pt>
                <c:pt idx="38">
                  <c:v>30.729</c:v>
                </c:pt>
                <c:pt idx="39">
                  <c:v>29.947</c:v>
                </c:pt>
                <c:pt idx="40">
                  <c:v>31.932</c:v>
                </c:pt>
                <c:pt idx="41">
                  <c:v>31.074</c:v>
                </c:pt>
                <c:pt idx="42">
                  <c:v>32.011</c:v>
                </c:pt>
                <c:pt idx="43">
                  <c:v>32.312</c:v>
                </c:pt>
                <c:pt idx="44">
                  <c:v>32.014</c:v>
                </c:pt>
                <c:pt idx="45">
                  <c:v>32.895</c:v>
                </c:pt>
                <c:pt idx="46">
                  <c:v>32.182</c:v>
                </c:pt>
                <c:pt idx="47">
                  <c:v>33.001</c:v>
                </c:pt>
                <c:pt idx="48">
                  <c:v>27.53</c:v>
                </c:pt>
                <c:pt idx="49">
                  <c:v>25.904</c:v>
                </c:pt>
                <c:pt idx="50">
                  <c:v>30.666</c:v>
                </c:pt>
                <c:pt idx="51">
                  <c:v>30.651</c:v>
                </c:pt>
                <c:pt idx="52">
                  <c:v>32.191</c:v>
                </c:pt>
                <c:pt idx="53">
                  <c:v>30.848</c:v>
                </c:pt>
                <c:pt idx="54">
                  <c:v>31.919</c:v>
                </c:pt>
                <c:pt idx="55">
                  <c:v>32.174</c:v>
                </c:pt>
                <c:pt idx="56">
                  <c:v>30.884</c:v>
                </c:pt>
                <c:pt idx="57">
                  <c:v>32.106</c:v>
                </c:pt>
                <c:pt idx="58">
                  <c:v>30.108</c:v>
                </c:pt>
                <c:pt idx="59">
                  <c:v>31.193</c:v>
                </c:pt>
                <c:pt idx="60">
                  <c:v>26.118</c:v>
                </c:pt>
                <c:pt idx="61">
                  <c:v>24.453</c:v>
                </c:pt>
                <c:pt idx="62">
                  <c:v>28.996</c:v>
                </c:pt>
                <c:pt idx="63">
                  <c:v>28.38</c:v>
                </c:pt>
                <c:pt idx="64">
                  <c:v>29.33</c:v>
                </c:pt>
                <c:pt idx="65">
                  <c:v>28.309</c:v>
                </c:pt>
                <c:pt idx="66">
                  <c:v>28.877</c:v>
                </c:pt>
                <c:pt idx="67">
                  <c:v>29.514</c:v>
                </c:pt>
                <c:pt idx="68">
                  <c:v>28.875</c:v>
                </c:pt>
                <c:pt idx="69">
                  <c:v>28.513</c:v>
                </c:pt>
                <c:pt idx="70">
                  <c:v>28.361</c:v>
                </c:pt>
                <c:pt idx="71">
                  <c:v>29.512</c:v>
                </c:pt>
                <c:pt idx="72">
                  <c:v>24.187</c:v>
                </c:pt>
                <c:pt idx="73">
                  <c:v>22.539</c:v>
                </c:pt>
                <c:pt idx="74">
                  <c:v>26.671</c:v>
                </c:pt>
                <c:pt idx="75">
                  <c:v>26.19</c:v>
                </c:pt>
                <c:pt idx="76">
                  <c:v>25.874</c:v>
                </c:pt>
                <c:pt idx="77">
                  <c:v>25.195</c:v>
                </c:pt>
                <c:pt idx="78">
                  <c:v>23.173</c:v>
                </c:pt>
                <c:pt idx="79">
                  <c:v>25.961</c:v>
                </c:pt>
                <c:pt idx="80">
                  <c:v>25.522</c:v>
                </c:pt>
                <c:pt idx="81">
                  <c:v>26.61</c:v>
                </c:pt>
                <c:pt idx="82">
                  <c:v>25.041</c:v>
                </c:pt>
                <c:pt idx="83">
                  <c:v>26.17</c:v>
                </c:pt>
                <c:pt idx="84">
                  <c:v>21.652</c:v>
                </c:pt>
                <c:pt idx="85">
                  <c:v>20.08</c:v>
                </c:pt>
                <c:pt idx="86">
                  <c:v>24.65</c:v>
                </c:pt>
                <c:pt idx="87">
                  <c:v>22.577</c:v>
                </c:pt>
                <c:pt idx="88">
                  <c:v>24.45</c:v>
                </c:pt>
                <c:pt idx="89">
                  <c:v>23.844</c:v>
                </c:pt>
                <c:pt idx="90">
                  <c:v>24.325</c:v>
                </c:pt>
                <c:pt idx="91">
                  <c:v>24.129</c:v>
                </c:pt>
                <c:pt idx="92">
                  <c:v>23.368</c:v>
                </c:pt>
                <c:pt idx="93">
                  <c:v>23.77</c:v>
                </c:pt>
                <c:pt idx="94">
                  <c:v>22.818</c:v>
                </c:pt>
                <c:pt idx="95">
                  <c:v>23.314</c:v>
                </c:pt>
                <c:pt idx="96">
                  <c:v>20.3</c:v>
                </c:pt>
                <c:pt idx="97">
                  <c:v>18.48</c:v>
                </c:pt>
                <c:pt idx="98">
                  <c:v>22.697</c:v>
                </c:pt>
                <c:pt idx="99">
                  <c:v>21.589</c:v>
                </c:pt>
                <c:pt idx="100">
                  <c:v>23.449</c:v>
                </c:pt>
                <c:pt idx="101">
                  <c:v>22.297</c:v>
                </c:pt>
                <c:pt idx="102">
                  <c:v>21.765</c:v>
                </c:pt>
                <c:pt idx="103">
                  <c:v>23.068</c:v>
                </c:pt>
                <c:pt idx="104">
                  <c:v>22.914</c:v>
                </c:pt>
                <c:pt idx="105">
                  <c:v>22.639</c:v>
                </c:pt>
                <c:pt idx="106">
                  <c:v>21.845</c:v>
                </c:pt>
                <c:pt idx="107">
                  <c:v>23.018</c:v>
                </c:pt>
                <c:pt idx="108">
                  <c:v>19.099</c:v>
                </c:pt>
                <c:pt idx="109">
                  <c:v>17.909</c:v>
                </c:pt>
                <c:pt idx="110">
                  <c:v>21.593</c:v>
                </c:pt>
                <c:pt idx="111">
                  <c:v>20.638</c:v>
                </c:pt>
                <c:pt idx="112">
                  <c:v>21.04</c:v>
                </c:pt>
                <c:pt idx="113">
                  <c:v>21.349</c:v>
                </c:pt>
                <c:pt idx="114">
                  <c:v>22.013</c:v>
                </c:pt>
                <c:pt idx="115">
                  <c:v>22.389</c:v>
                </c:pt>
                <c:pt idx="116">
                  <c:v>21.804</c:v>
                </c:pt>
                <c:pt idx="117">
                  <c:v>21.379</c:v>
                </c:pt>
                <c:pt idx="118">
                  <c:v>20.768</c:v>
                </c:pt>
                <c:pt idx="119">
                  <c:v>21.687</c:v>
                </c:pt>
                <c:pt idx="120">
                  <c:v>18.685</c:v>
                </c:pt>
                <c:pt idx="121">
                  <c:v>17.886</c:v>
                </c:pt>
                <c:pt idx="122">
                  <c:v>20.117</c:v>
                </c:pt>
                <c:pt idx="123">
                  <c:v>19.815</c:v>
                </c:pt>
                <c:pt idx="124">
                  <c:v>21.256</c:v>
                </c:pt>
                <c:pt idx="125">
                  <c:v>20.529</c:v>
                </c:pt>
                <c:pt idx="126">
                  <c:v>21.391</c:v>
                </c:pt>
                <c:pt idx="127">
                  <c:v>21.284</c:v>
                </c:pt>
                <c:pt idx="128">
                  <c:v>21.406</c:v>
                </c:pt>
                <c:pt idx="129">
                  <c:v>21.672</c:v>
                </c:pt>
                <c:pt idx="130">
                  <c:v>21.344</c:v>
                </c:pt>
                <c:pt idx="131">
                  <c:v>21.771</c:v>
                </c:pt>
                <c:pt idx="132">
                  <c:v>19.095</c:v>
                </c:pt>
                <c:pt idx="133">
                  <c:v>18.132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mensual!$C$2</c:f>
              <c:strCache>
                <c:ptCount val="1"/>
                <c:pt idx="0">
                  <c:v>Provincia de Buenos Aires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mensual!$A$3:$A$136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mensual!$C$3:$C$136</c:f>
              <c:numCache>
                <c:ptCount val="134"/>
                <c:pt idx="0">
                  <c:v>71.179</c:v>
                </c:pt>
                <c:pt idx="1">
                  <c:v>63.542</c:v>
                </c:pt>
                <c:pt idx="2">
                  <c:v>70.206</c:v>
                </c:pt>
                <c:pt idx="3">
                  <c:v>73.889</c:v>
                </c:pt>
                <c:pt idx="4">
                  <c:v>77.225</c:v>
                </c:pt>
                <c:pt idx="5">
                  <c:v>74.289</c:v>
                </c:pt>
                <c:pt idx="6">
                  <c:v>78.367</c:v>
                </c:pt>
                <c:pt idx="7">
                  <c:v>79.7</c:v>
                </c:pt>
                <c:pt idx="8">
                  <c:v>72.763</c:v>
                </c:pt>
                <c:pt idx="9">
                  <c:v>80.446</c:v>
                </c:pt>
                <c:pt idx="10">
                  <c:v>75.497</c:v>
                </c:pt>
                <c:pt idx="11">
                  <c:v>77.147</c:v>
                </c:pt>
                <c:pt idx="12">
                  <c:v>72.078</c:v>
                </c:pt>
                <c:pt idx="13">
                  <c:v>66.94</c:v>
                </c:pt>
                <c:pt idx="14">
                  <c:v>75.596</c:v>
                </c:pt>
                <c:pt idx="15">
                  <c:v>76.765</c:v>
                </c:pt>
                <c:pt idx="16">
                  <c:v>79.996</c:v>
                </c:pt>
                <c:pt idx="17">
                  <c:v>80.751</c:v>
                </c:pt>
                <c:pt idx="18">
                  <c:v>87.438</c:v>
                </c:pt>
                <c:pt idx="19">
                  <c:v>88.131</c:v>
                </c:pt>
                <c:pt idx="20">
                  <c:v>88.081</c:v>
                </c:pt>
                <c:pt idx="21">
                  <c:v>93.046</c:v>
                </c:pt>
                <c:pt idx="22">
                  <c:v>92.008</c:v>
                </c:pt>
                <c:pt idx="23">
                  <c:v>98.182</c:v>
                </c:pt>
                <c:pt idx="24">
                  <c:v>95.188</c:v>
                </c:pt>
                <c:pt idx="25">
                  <c:v>87.049</c:v>
                </c:pt>
                <c:pt idx="26">
                  <c:v>100.675</c:v>
                </c:pt>
                <c:pt idx="27">
                  <c:v>101.325</c:v>
                </c:pt>
                <c:pt idx="28">
                  <c:v>103.942</c:v>
                </c:pt>
                <c:pt idx="29">
                  <c:v>104.749</c:v>
                </c:pt>
                <c:pt idx="30">
                  <c:v>119.768</c:v>
                </c:pt>
                <c:pt idx="31">
                  <c:v>112.06</c:v>
                </c:pt>
                <c:pt idx="32">
                  <c:v>110.902</c:v>
                </c:pt>
                <c:pt idx="33">
                  <c:v>114.871</c:v>
                </c:pt>
                <c:pt idx="34">
                  <c:v>112.882</c:v>
                </c:pt>
                <c:pt idx="35">
                  <c:v>119.322</c:v>
                </c:pt>
                <c:pt idx="36">
                  <c:v>113.898</c:v>
                </c:pt>
                <c:pt idx="37">
                  <c:v>108.183</c:v>
                </c:pt>
                <c:pt idx="38">
                  <c:v>117.725</c:v>
                </c:pt>
                <c:pt idx="39">
                  <c:v>117.309</c:v>
                </c:pt>
                <c:pt idx="40">
                  <c:v>121.041</c:v>
                </c:pt>
                <c:pt idx="41">
                  <c:v>117.296</c:v>
                </c:pt>
                <c:pt idx="42">
                  <c:v>123.81</c:v>
                </c:pt>
                <c:pt idx="43">
                  <c:v>123.681</c:v>
                </c:pt>
                <c:pt idx="44">
                  <c:v>121.087</c:v>
                </c:pt>
                <c:pt idx="45">
                  <c:v>126.88</c:v>
                </c:pt>
                <c:pt idx="46">
                  <c:v>123.438</c:v>
                </c:pt>
                <c:pt idx="47">
                  <c:v>129.755</c:v>
                </c:pt>
                <c:pt idx="48">
                  <c:v>123.237</c:v>
                </c:pt>
                <c:pt idx="49">
                  <c:v>111.378</c:v>
                </c:pt>
                <c:pt idx="50">
                  <c:v>126.288</c:v>
                </c:pt>
                <c:pt idx="51">
                  <c:v>123.718</c:v>
                </c:pt>
                <c:pt idx="52">
                  <c:v>126.587</c:v>
                </c:pt>
                <c:pt idx="53">
                  <c:v>121.348</c:v>
                </c:pt>
                <c:pt idx="54">
                  <c:v>127.697</c:v>
                </c:pt>
                <c:pt idx="55">
                  <c:v>127.809</c:v>
                </c:pt>
                <c:pt idx="56">
                  <c:v>124.256</c:v>
                </c:pt>
                <c:pt idx="57">
                  <c:v>128.469</c:v>
                </c:pt>
                <c:pt idx="58">
                  <c:v>126.034</c:v>
                </c:pt>
                <c:pt idx="59">
                  <c:v>135.392</c:v>
                </c:pt>
                <c:pt idx="60">
                  <c:v>120.394</c:v>
                </c:pt>
                <c:pt idx="61">
                  <c:v>109.193</c:v>
                </c:pt>
                <c:pt idx="62">
                  <c:v>117.954</c:v>
                </c:pt>
                <c:pt idx="63">
                  <c:v>120.566</c:v>
                </c:pt>
                <c:pt idx="64">
                  <c:v>117.54</c:v>
                </c:pt>
                <c:pt idx="65">
                  <c:v>114.755</c:v>
                </c:pt>
                <c:pt idx="66">
                  <c:v>122.546</c:v>
                </c:pt>
                <c:pt idx="67">
                  <c:v>123.676</c:v>
                </c:pt>
                <c:pt idx="68">
                  <c:v>120.553</c:v>
                </c:pt>
                <c:pt idx="69">
                  <c:v>121.957</c:v>
                </c:pt>
                <c:pt idx="70">
                  <c:v>118.607</c:v>
                </c:pt>
                <c:pt idx="71">
                  <c:v>123.584</c:v>
                </c:pt>
                <c:pt idx="72">
                  <c:v>113.93</c:v>
                </c:pt>
                <c:pt idx="73">
                  <c:v>103.53</c:v>
                </c:pt>
                <c:pt idx="74">
                  <c:v>113.587</c:v>
                </c:pt>
                <c:pt idx="75">
                  <c:v>110.535</c:v>
                </c:pt>
                <c:pt idx="76">
                  <c:v>116.288</c:v>
                </c:pt>
                <c:pt idx="77">
                  <c:v>107.017</c:v>
                </c:pt>
                <c:pt idx="78">
                  <c:v>105.506</c:v>
                </c:pt>
                <c:pt idx="79">
                  <c:v>115.018</c:v>
                </c:pt>
                <c:pt idx="80">
                  <c:v>111.096</c:v>
                </c:pt>
                <c:pt idx="81">
                  <c:v>113.82</c:v>
                </c:pt>
                <c:pt idx="82">
                  <c:v>110.443</c:v>
                </c:pt>
                <c:pt idx="83">
                  <c:v>114.071</c:v>
                </c:pt>
                <c:pt idx="84">
                  <c:v>105.084</c:v>
                </c:pt>
                <c:pt idx="85">
                  <c:v>98.638</c:v>
                </c:pt>
                <c:pt idx="86">
                  <c:v>101.477</c:v>
                </c:pt>
                <c:pt idx="87">
                  <c:v>103.061</c:v>
                </c:pt>
                <c:pt idx="88">
                  <c:v>108.742</c:v>
                </c:pt>
                <c:pt idx="89">
                  <c:v>103.731</c:v>
                </c:pt>
                <c:pt idx="90">
                  <c:v>110.24</c:v>
                </c:pt>
                <c:pt idx="91">
                  <c:v>110.022</c:v>
                </c:pt>
                <c:pt idx="92">
                  <c:v>105.733</c:v>
                </c:pt>
                <c:pt idx="93">
                  <c:v>108.296</c:v>
                </c:pt>
                <c:pt idx="94">
                  <c:v>101.953</c:v>
                </c:pt>
                <c:pt idx="95">
                  <c:v>107.035</c:v>
                </c:pt>
                <c:pt idx="96">
                  <c:v>99.37</c:v>
                </c:pt>
                <c:pt idx="97">
                  <c:v>89.8</c:v>
                </c:pt>
                <c:pt idx="98">
                  <c:v>100.087</c:v>
                </c:pt>
                <c:pt idx="99">
                  <c:v>98.522</c:v>
                </c:pt>
                <c:pt idx="100">
                  <c:v>102.02</c:v>
                </c:pt>
                <c:pt idx="101">
                  <c:v>87.9</c:v>
                </c:pt>
                <c:pt idx="102">
                  <c:v>98.582</c:v>
                </c:pt>
                <c:pt idx="103">
                  <c:v>103.976</c:v>
                </c:pt>
                <c:pt idx="104">
                  <c:v>100.389</c:v>
                </c:pt>
                <c:pt idx="105">
                  <c:v>94.284</c:v>
                </c:pt>
                <c:pt idx="106">
                  <c:v>83.105</c:v>
                </c:pt>
                <c:pt idx="107">
                  <c:v>105.785</c:v>
                </c:pt>
                <c:pt idx="108">
                  <c:v>94.915</c:v>
                </c:pt>
                <c:pt idx="109">
                  <c:v>75.224</c:v>
                </c:pt>
                <c:pt idx="110">
                  <c:v>98.72</c:v>
                </c:pt>
                <c:pt idx="111">
                  <c:v>97.06</c:v>
                </c:pt>
                <c:pt idx="112">
                  <c:v>94.494</c:v>
                </c:pt>
                <c:pt idx="113">
                  <c:v>93.837</c:v>
                </c:pt>
                <c:pt idx="114">
                  <c:v>101.623</c:v>
                </c:pt>
                <c:pt idx="115">
                  <c:v>94.297</c:v>
                </c:pt>
                <c:pt idx="116">
                  <c:v>101.016</c:v>
                </c:pt>
                <c:pt idx="117">
                  <c:v>103.716</c:v>
                </c:pt>
                <c:pt idx="118">
                  <c:v>99.85</c:v>
                </c:pt>
                <c:pt idx="119">
                  <c:v>105.405</c:v>
                </c:pt>
                <c:pt idx="120">
                  <c:v>87.456</c:v>
                </c:pt>
                <c:pt idx="121">
                  <c:v>86.665</c:v>
                </c:pt>
                <c:pt idx="122">
                  <c:v>98.407</c:v>
                </c:pt>
                <c:pt idx="123">
                  <c:v>96.825</c:v>
                </c:pt>
                <c:pt idx="124">
                  <c:v>90.525</c:v>
                </c:pt>
                <c:pt idx="125">
                  <c:v>100.435</c:v>
                </c:pt>
                <c:pt idx="126">
                  <c:v>105.787</c:v>
                </c:pt>
                <c:pt idx="127">
                  <c:v>106.851</c:v>
                </c:pt>
                <c:pt idx="128">
                  <c:v>103.058</c:v>
                </c:pt>
                <c:pt idx="129">
                  <c:v>104.62</c:v>
                </c:pt>
                <c:pt idx="130">
                  <c:v>100.301</c:v>
                </c:pt>
                <c:pt idx="131">
                  <c:v>105.097</c:v>
                </c:pt>
                <c:pt idx="132">
                  <c:v>99.137</c:v>
                </c:pt>
                <c:pt idx="133">
                  <c:v>91.24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mensual!$D$2</c:f>
              <c:strCache>
                <c:ptCount val="1"/>
                <c:pt idx="0">
                  <c:v>Provincia de Córdoba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mensual!$A$3:$A$136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mensual!$D$3:$D$136</c:f>
              <c:numCache>
                <c:ptCount val="134"/>
                <c:pt idx="0">
                  <c:v>18.025</c:v>
                </c:pt>
                <c:pt idx="1">
                  <c:v>15.497</c:v>
                </c:pt>
                <c:pt idx="2">
                  <c:v>17.332</c:v>
                </c:pt>
                <c:pt idx="3">
                  <c:v>16.999</c:v>
                </c:pt>
                <c:pt idx="4">
                  <c:v>18.58</c:v>
                </c:pt>
                <c:pt idx="5">
                  <c:v>17.799</c:v>
                </c:pt>
                <c:pt idx="6">
                  <c:v>19.044</c:v>
                </c:pt>
                <c:pt idx="7">
                  <c:v>18.757</c:v>
                </c:pt>
                <c:pt idx="8">
                  <c:v>18.369</c:v>
                </c:pt>
                <c:pt idx="9">
                  <c:v>19.075</c:v>
                </c:pt>
                <c:pt idx="10">
                  <c:v>18.057</c:v>
                </c:pt>
                <c:pt idx="11">
                  <c:v>18.621</c:v>
                </c:pt>
                <c:pt idx="12">
                  <c:v>17.855</c:v>
                </c:pt>
                <c:pt idx="13">
                  <c:v>16.022</c:v>
                </c:pt>
                <c:pt idx="14">
                  <c:v>18.499</c:v>
                </c:pt>
                <c:pt idx="15">
                  <c:v>18.227</c:v>
                </c:pt>
                <c:pt idx="16">
                  <c:v>19.476</c:v>
                </c:pt>
                <c:pt idx="17">
                  <c:v>20.142</c:v>
                </c:pt>
                <c:pt idx="18">
                  <c:v>20.294</c:v>
                </c:pt>
                <c:pt idx="19">
                  <c:v>20.692</c:v>
                </c:pt>
                <c:pt idx="20">
                  <c:v>21.3</c:v>
                </c:pt>
                <c:pt idx="21">
                  <c:v>22.04</c:v>
                </c:pt>
                <c:pt idx="22">
                  <c:v>21.073</c:v>
                </c:pt>
                <c:pt idx="23">
                  <c:v>22.709</c:v>
                </c:pt>
                <c:pt idx="24">
                  <c:v>23.854</c:v>
                </c:pt>
                <c:pt idx="25">
                  <c:v>21.998</c:v>
                </c:pt>
                <c:pt idx="26">
                  <c:v>22.042</c:v>
                </c:pt>
                <c:pt idx="27">
                  <c:v>26.489</c:v>
                </c:pt>
                <c:pt idx="28">
                  <c:v>24.835</c:v>
                </c:pt>
                <c:pt idx="29">
                  <c:v>26.947</c:v>
                </c:pt>
                <c:pt idx="30">
                  <c:v>25.682</c:v>
                </c:pt>
                <c:pt idx="31">
                  <c:v>29.244</c:v>
                </c:pt>
                <c:pt idx="32">
                  <c:v>27.506</c:v>
                </c:pt>
                <c:pt idx="33">
                  <c:v>28.584</c:v>
                </c:pt>
                <c:pt idx="34">
                  <c:v>27.597</c:v>
                </c:pt>
                <c:pt idx="35">
                  <c:v>30.529</c:v>
                </c:pt>
                <c:pt idx="36">
                  <c:v>28.087</c:v>
                </c:pt>
                <c:pt idx="37">
                  <c:v>28.421</c:v>
                </c:pt>
                <c:pt idx="38">
                  <c:v>29.669</c:v>
                </c:pt>
                <c:pt idx="39">
                  <c:v>29.83</c:v>
                </c:pt>
                <c:pt idx="40">
                  <c:v>30.097</c:v>
                </c:pt>
                <c:pt idx="41">
                  <c:v>28.82</c:v>
                </c:pt>
                <c:pt idx="42">
                  <c:v>31.165</c:v>
                </c:pt>
                <c:pt idx="43">
                  <c:v>30.653</c:v>
                </c:pt>
                <c:pt idx="44">
                  <c:v>29.442</c:v>
                </c:pt>
                <c:pt idx="45">
                  <c:v>30.879</c:v>
                </c:pt>
                <c:pt idx="46">
                  <c:v>29.464</c:v>
                </c:pt>
                <c:pt idx="47">
                  <c:v>29.481</c:v>
                </c:pt>
                <c:pt idx="48">
                  <c:v>32.932</c:v>
                </c:pt>
                <c:pt idx="49">
                  <c:v>28.319</c:v>
                </c:pt>
                <c:pt idx="50">
                  <c:v>30.503</c:v>
                </c:pt>
                <c:pt idx="51">
                  <c:v>29.404</c:v>
                </c:pt>
                <c:pt idx="52">
                  <c:v>30.128</c:v>
                </c:pt>
                <c:pt idx="53">
                  <c:v>29.493</c:v>
                </c:pt>
                <c:pt idx="54">
                  <c:v>31.399</c:v>
                </c:pt>
                <c:pt idx="55">
                  <c:v>30.853</c:v>
                </c:pt>
                <c:pt idx="56">
                  <c:v>29.899</c:v>
                </c:pt>
                <c:pt idx="57">
                  <c:v>30.862</c:v>
                </c:pt>
                <c:pt idx="58">
                  <c:v>29.167</c:v>
                </c:pt>
                <c:pt idx="59">
                  <c:v>31.798</c:v>
                </c:pt>
                <c:pt idx="60">
                  <c:v>29.276</c:v>
                </c:pt>
                <c:pt idx="61">
                  <c:v>27.46</c:v>
                </c:pt>
                <c:pt idx="62">
                  <c:v>29.433</c:v>
                </c:pt>
                <c:pt idx="63">
                  <c:v>28.93</c:v>
                </c:pt>
                <c:pt idx="64">
                  <c:v>28.95</c:v>
                </c:pt>
                <c:pt idx="65">
                  <c:v>27.948</c:v>
                </c:pt>
                <c:pt idx="66">
                  <c:v>29.508</c:v>
                </c:pt>
                <c:pt idx="67">
                  <c:v>29.956</c:v>
                </c:pt>
                <c:pt idx="68">
                  <c:v>28.878</c:v>
                </c:pt>
                <c:pt idx="69">
                  <c:v>28.878</c:v>
                </c:pt>
                <c:pt idx="70">
                  <c:v>27.728</c:v>
                </c:pt>
                <c:pt idx="71">
                  <c:v>27.464</c:v>
                </c:pt>
                <c:pt idx="72">
                  <c:v>30.836</c:v>
                </c:pt>
                <c:pt idx="73">
                  <c:v>26.289</c:v>
                </c:pt>
                <c:pt idx="74">
                  <c:v>28.241</c:v>
                </c:pt>
                <c:pt idx="75">
                  <c:v>27.135</c:v>
                </c:pt>
                <c:pt idx="76">
                  <c:v>26.988</c:v>
                </c:pt>
                <c:pt idx="77">
                  <c:v>27.081</c:v>
                </c:pt>
                <c:pt idx="78">
                  <c:v>24.901</c:v>
                </c:pt>
                <c:pt idx="79">
                  <c:v>28.141</c:v>
                </c:pt>
                <c:pt idx="80">
                  <c:v>26.73</c:v>
                </c:pt>
                <c:pt idx="81">
                  <c:v>27.58</c:v>
                </c:pt>
                <c:pt idx="82">
                  <c:v>26.415</c:v>
                </c:pt>
                <c:pt idx="83">
                  <c:v>28.52</c:v>
                </c:pt>
                <c:pt idx="84">
                  <c:v>26.401</c:v>
                </c:pt>
                <c:pt idx="85">
                  <c:v>25.624</c:v>
                </c:pt>
                <c:pt idx="86">
                  <c:v>26.513</c:v>
                </c:pt>
                <c:pt idx="87">
                  <c:v>25.568</c:v>
                </c:pt>
                <c:pt idx="88">
                  <c:v>26.516</c:v>
                </c:pt>
                <c:pt idx="89">
                  <c:v>26.346</c:v>
                </c:pt>
                <c:pt idx="90">
                  <c:v>26.826</c:v>
                </c:pt>
                <c:pt idx="91">
                  <c:v>26.936</c:v>
                </c:pt>
                <c:pt idx="92">
                  <c:v>25.843</c:v>
                </c:pt>
                <c:pt idx="93">
                  <c:v>26.592</c:v>
                </c:pt>
                <c:pt idx="94">
                  <c:v>25.173</c:v>
                </c:pt>
                <c:pt idx="95">
                  <c:v>26.859</c:v>
                </c:pt>
                <c:pt idx="96">
                  <c:v>25.134</c:v>
                </c:pt>
                <c:pt idx="97">
                  <c:v>23.52</c:v>
                </c:pt>
                <c:pt idx="98">
                  <c:v>25.036</c:v>
                </c:pt>
                <c:pt idx="99">
                  <c:v>24.523</c:v>
                </c:pt>
                <c:pt idx="100">
                  <c:v>25.903</c:v>
                </c:pt>
                <c:pt idx="101">
                  <c:v>25.745</c:v>
                </c:pt>
                <c:pt idx="102">
                  <c:v>26.092</c:v>
                </c:pt>
                <c:pt idx="103">
                  <c:v>26.524</c:v>
                </c:pt>
                <c:pt idx="104">
                  <c:v>26.082</c:v>
                </c:pt>
                <c:pt idx="105">
                  <c:v>26.549</c:v>
                </c:pt>
                <c:pt idx="106">
                  <c:v>25.582</c:v>
                </c:pt>
                <c:pt idx="107">
                  <c:v>27.534</c:v>
                </c:pt>
                <c:pt idx="108">
                  <c:v>25.749</c:v>
                </c:pt>
                <c:pt idx="109">
                  <c:v>24.057</c:v>
                </c:pt>
                <c:pt idx="110">
                  <c:v>26.47</c:v>
                </c:pt>
                <c:pt idx="111">
                  <c:v>26.632</c:v>
                </c:pt>
                <c:pt idx="112">
                  <c:v>27.367</c:v>
                </c:pt>
                <c:pt idx="113">
                  <c:v>26.726</c:v>
                </c:pt>
                <c:pt idx="114">
                  <c:v>28.832</c:v>
                </c:pt>
                <c:pt idx="115">
                  <c:v>28.414</c:v>
                </c:pt>
                <c:pt idx="116">
                  <c:v>27.706</c:v>
                </c:pt>
                <c:pt idx="117">
                  <c:v>28.7</c:v>
                </c:pt>
                <c:pt idx="118">
                  <c:v>27.461</c:v>
                </c:pt>
                <c:pt idx="119">
                  <c:v>29.602</c:v>
                </c:pt>
                <c:pt idx="120">
                  <c:v>27.636</c:v>
                </c:pt>
                <c:pt idx="121">
                  <c:v>26.139</c:v>
                </c:pt>
                <c:pt idx="122">
                  <c:v>28.594</c:v>
                </c:pt>
                <c:pt idx="123">
                  <c:v>28.743</c:v>
                </c:pt>
                <c:pt idx="124">
                  <c:v>29.3</c:v>
                </c:pt>
                <c:pt idx="125">
                  <c:v>29.659</c:v>
                </c:pt>
                <c:pt idx="126">
                  <c:v>31.044</c:v>
                </c:pt>
                <c:pt idx="127">
                  <c:v>31.282</c:v>
                </c:pt>
                <c:pt idx="128">
                  <c:v>30.701</c:v>
                </c:pt>
                <c:pt idx="129">
                  <c:v>30.915</c:v>
                </c:pt>
                <c:pt idx="130">
                  <c:v>30.088</c:v>
                </c:pt>
                <c:pt idx="131">
                  <c:v>32.21</c:v>
                </c:pt>
                <c:pt idx="132">
                  <c:v>30.058</c:v>
                </c:pt>
                <c:pt idx="133">
                  <c:v>29.099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mensual!$E$2</c:f>
              <c:strCache>
                <c:ptCount val="1"/>
                <c:pt idx="0">
                  <c:v>Provincia de Santa Fé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mensual!$A$3:$A$136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mensual!$E$3:$E$136</c:f>
              <c:numCache>
                <c:ptCount val="134"/>
                <c:pt idx="0">
                  <c:v>11.171</c:v>
                </c:pt>
                <c:pt idx="1">
                  <c:v>10.169</c:v>
                </c:pt>
                <c:pt idx="2">
                  <c:v>11.727</c:v>
                </c:pt>
                <c:pt idx="3">
                  <c:v>11.868</c:v>
                </c:pt>
                <c:pt idx="4">
                  <c:v>12.178</c:v>
                </c:pt>
                <c:pt idx="5">
                  <c:v>11.885</c:v>
                </c:pt>
                <c:pt idx="6">
                  <c:v>12.581</c:v>
                </c:pt>
                <c:pt idx="7">
                  <c:v>13.272</c:v>
                </c:pt>
                <c:pt idx="8">
                  <c:v>12.149</c:v>
                </c:pt>
                <c:pt idx="9">
                  <c:v>13.466</c:v>
                </c:pt>
                <c:pt idx="10">
                  <c:v>12.48</c:v>
                </c:pt>
                <c:pt idx="11">
                  <c:v>11.317</c:v>
                </c:pt>
                <c:pt idx="12">
                  <c:v>12.164</c:v>
                </c:pt>
                <c:pt idx="13">
                  <c:v>10.451</c:v>
                </c:pt>
                <c:pt idx="14">
                  <c:v>10.926</c:v>
                </c:pt>
                <c:pt idx="15">
                  <c:v>12.857</c:v>
                </c:pt>
                <c:pt idx="16">
                  <c:v>13.073</c:v>
                </c:pt>
                <c:pt idx="17">
                  <c:v>12.346</c:v>
                </c:pt>
                <c:pt idx="18">
                  <c:v>14.632</c:v>
                </c:pt>
                <c:pt idx="19">
                  <c:v>13.933</c:v>
                </c:pt>
                <c:pt idx="20">
                  <c:v>14.17</c:v>
                </c:pt>
                <c:pt idx="21">
                  <c:v>14.606</c:v>
                </c:pt>
                <c:pt idx="22">
                  <c:v>14.568</c:v>
                </c:pt>
                <c:pt idx="23">
                  <c:v>14.295</c:v>
                </c:pt>
                <c:pt idx="24">
                  <c:v>15.537</c:v>
                </c:pt>
                <c:pt idx="25">
                  <c:v>13.539</c:v>
                </c:pt>
                <c:pt idx="26">
                  <c:v>14.395</c:v>
                </c:pt>
                <c:pt idx="27">
                  <c:v>16.721</c:v>
                </c:pt>
                <c:pt idx="28">
                  <c:v>16.249</c:v>
                </c:pt>
                <c:pt idx="29">
                  <c:v>16.598</c:v>
                </c:pt>
                <c:pt idx="30">
                  <c:v>18.19</c:v>
                </c:pt>
                <c:pt idx="31">
                  <c:v>18.305</c:v>
                </c:pt>
                <c:pt idx="32">
                  <c:v>18.424</c:v>
                </c:pt>
                <c:pt idx="33">
                  <c:v>19.019</c:v>
                </c:pt>
                <c:pt idx="34">
                  <c:v>17.589</c:v>
                </c:pt>
                <c:pt idx="35">
                  <c:v>21.46</c:v>
                </c:pt>
                <c:pt idx="36">
                  <c:v>18.182</c:v>
                </c:pt>
                <c:pt idx="37">
                  <c:v>17.632</c:v>
                </c:pt>
                <c:pt idx="38">
                  <c:v>19.41</c:v>
                </c:pt>
                <c:pt idx="39">
                  <c:v>19.606</c:v>
                </c:pt>
                <c:pt idx="40">
                  <c:v>20.36</c:v>
                </c:pt>
                <c:pt idx="41">
                  <c:v>19.383</c:v>
                </c:pt>
                <c:pt idx="42">
                  <c:v>21.406</c:v>
                </c:pt>
                <c:pt idx="43">
                  <c:v>20.791</c:v>
                </c:pt>
                <c:pt idx="44">
                  <c:v>20.548</c:v>
                </c:pt>
                <c:pt idx="45">
                  <c:v>21.394</c:v>
                </c:pt>
                <c:pt idx="46">
                  <c:v>20.474</c:v>
                </c:pt>
                <c:pt idx="47">
                  <c:v>21.675</c:v>
                </c:pt>
                <c:pt idx="48">
                  <c:v>19.505</c:v>
                </c:pt>
                <c:pt idx="49">
                  <c:v>18.431</c:v>
                </c:pt>
                <c:pt idx="50">
                  <c:v>20.744</c:v>
                </c:pt>
                <c:pt idx="51">
                  <c:v>20.754</c:v>
                </c:pt>
                <c:pt idx="52">
                  <c:v>21.244</c:v>
                </c:pt>
                <c:pt idx="53">
                  <c:v>20.544</c:v>
                </c:pt>
                <c:pt idx="54">
                  <c:v>21.781</c:v>
                </c:pt>
                <c:pt idx="55">
                  <c:v>21.747</c:v>
                </c:pt>
                <c:pt idx="56">
                  <c:v>20.943</c:v>
                </c:pt>
                <c:pt idx="57">
                  <c:v>21.462</c:v>
                </c:pt>
                <c:pt idx="58">
                  <c:v>20.395</c:v>
                </c:pt>
                <c:pt idx="59">
                  <c:v>21.41</c:v>
                </c:pt>
                <c:pt idx="60">
                  <c:v>19.343</c:v>
                </c:pt>
                <c:pt idx="61">
                  <c:v>18.067</c:v>
                </c:pt>
                <c:pt idx="62">
                  <c:v>20.565</c:v>
                </c:pt>
                <c:pt idx="63">
                  <c:v>19.95</c:v>
                </c:pt>
                <c:pt idx="64">
                  <c:v>21.03</c:v>
                </c:pt>
                <c:pt idx="65">
                  <c:v>19.33</c:v>
                </c:pt>
                <c:pt idx="66">
                  <c:v>20.566</c:v>
                </c:pt>
                <c:pt idx="67">
                  <c:v>21.038</c:v>
                </c:pt>
                <c:pt idx="68">
                  <c:v>20.046</c:v>
                </c:pt>
                <c:pt idx="69">
                  <c:v>19.907</c:v>
                </c:pt>
                <c:pt idx="70">
                  <c:v>19.566</c:v>
                </c:pt>
                <c:pt idx="71">
                  <c:v>19.679</c:v>
                </c:pt>
                <c:pt idx="72">
                  <c:v>18.806</c:v>
                </c:pt>
                <c:pt idx="73">
                  <c:v>17.35</c:v>
                </c:pt>
                <c:pt idx="74">
                  <c:v>19.003</c:v>
                </c:pt>
                <c:pt idx="75">
                  <c:v>18.314</c:v>
                </c:pt>
                <c:pt idx="76">
                  <c:v>19.893</c:v>
                </c:pt>
                <c:pt idx="77">
                  <c:v>19.379</c:v>
                </c:pt>
                <c:pt idx="78">
                  <c:v>18.118</c:v>
                </c:pt>
                <c:pt idx="79">
                  <c:v>19.809</c:v>
                </c:pt>
                <c:pt idx="80">
                  <c:v>18.51</c:v>
                </c:pt>
                <c:pt idx="81">
                  <c:v>19.187</c:v>
                </c:pt>
                <c:pt idx="82">
                  <c:v>18.499</c:v>
                </c:pt>
                <c:pt idx="83">
                  <c:v>18.97</c:v>
                </c:pt>
                <c:pt idx="84">
                  <c:v>17.27</c:v>
                </c:pt>
                <c:pt idx="85">
                  <c:v>16.554</c:v>
                </c:pt>
                <c:pt idx="86">
                  <c:v>17.554</c:v>
                </c:pt>
                <c:pt idx="87">
                  <c:v>17.301</c:v>
                </c:pt>
                <c:pt idx="88">
                  <c:v>18.86</c:v>
                </c:pt>
                <c:pt idx="89">
                  <c:v>17.904</c:v>
                </c:pt>
                <c:pt idx="90">
                  <c:v>18.56</c:v>
                </c:pt>
                <c:pt idx="91">
                  <c:v>18.899</c:v>
                </c:pt>
                <c:pt idx="92">
                  <c:v>18.215</c:v>
                </c:pt>
                <c:pt idx="93">
                  <c:v>18.634</c:v>
                </c:pt>
                <c:pt idx="94">
                  <c:v>17.444</c:v>
                </c:pt>
                <c:pt idx="95">
                  <c:v>14.961</c:v>
                </c:pt>
                <c:pt idx="96">
                  <c:v>16.502</c:v>
                </c:pt>
                <c:pt idx="97">
                  <c:v>15.39</c:v>
                </c:pt>
                <c:pt idx="98">
                  <c:v>17.138</c:v>
                </c:pt>
                <c:pt idx="99">
                  <c:v>16.886</c:v>
                </c:pt>
                <c:pt idx="100">
                  <c:v>17.703</c:v>
                </c:pt>
                <c:pt idx="101">
                  <c:v>17.682</c:v>
                </c:pt>
                <c:pt idx="102">
                  <c:v>17.66</c:v>
                </c:pt>
                <c:pt idx="103">
                  <c:v>18.339</c:v>
                </c:pt>
                <c:pt idx="104">
                  <c:v>18.137</c:v>
                </c:pt>
                <c:pt idx="105">
                  <c:v>18.385</c:v>
                </c:pt>
                <c:pt idx="106">
                  <c:v>17.159</c:v>
                </c:pt>
                <c:pt idx="107">
                  <c:v>18.41</c:v>
                </c:pt>
                <c:pt idx="108">
                  <c:v>16.712</c:v>
                </c:pt>
                <c:pt idx="109">
                  <c:v>15.58</c:v>
                </c:pt>
                <c:pt idx="110">
                  <c:v>17.539</c:v>
                </c:pt>
                <c:pt idx="111">
                  <c:v>17.492</c:v>
                </c:pt>
                <c:pt idx="112">
                  <c:v>18.085</c:v>
                </c:pt>
                <c:pt idx="113">
                  <c:v>18.1</c:v>
                </c:pt>
                <c:pt idx="114">
                  <c:v>19.042</c:v>
                </c:pt>
                <c:pt idx="115">
                  <c:v>19.083</c:v>
                </c:pt>
                <c:pt idx="116">
                  <c:v>18.515</c:v>
                </c:pt>
                <c:pt idx="117">
                  <c:v>18.833</c:v>
                </c:pt>
                <c:pt idx="118">
                  <c:v>18.055</c:v>
                </c:pt>
                <c:pt idx="119">
                  <c:v>18.942</c:v>
                </c:pt>
                <c:pt idx="120">
                  <c:v>17.278</c:v>
                </c:pt>
                <c:pt idx="121">
                  <c:v>16.245</c:v>
                </c:pt>
                <c:pt idx="122">
                  <c:v>18.231</c:v>
                </c:pt>
                <c:pt idx="123">
                  <c:v>18.079</c:v>
                </c:pt>
                <c:pt idx="124">
                  <c:v>18.829</c:v>
                </c:pt>
                <c:pt idx="125">
                  <c:v>18.78</c:v>
                </c:pt>
                <c:pt idx="126">
                  <c:v>19.739</c:v>
                </c:pt>
                <c:pt idx="127">
                  <c:v>19.73</c:v>
                </c:pt>
                <c:pt idx="128">
                  <c:v>18.956</c:v>
                </c:pt>
                <c:pt idx="129">
                  <c:v>19.507</c:v>
                </c:pt>
                <c:pt idx="130">
                  <c:v>18.845</c:v>
                </c:pt>
                <c:pt idx="131">
                  <c:v>19.519</c:v>
                </c:pt>
                <c:pt idx="132">
                  <c:v>17.711</c:v>
                </c:pt>
                <c:pt idx="133">
                  <c:v>16.502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mensual!$F$2</c:f>
              <c:strCache>
                <c:ptCount val="1"/>
                <c:pt idx="0">
                  <c:v>Total del País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mensual!$A$3:$A$136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mensual!$F$3:$F$136</c:f>
              <c:numCache>
                <c:ptCount val="134"/>
                <c:pt idx="0">
                  <c:v>144.84</c:v>
                </c:pt>
                <c:pt idx="1">
                  <c:v>129.772</c:v>
                </c:pt>
                <c:pt idx="2">
                  <c:v>147.328</c:v>
                </c:pt>
                <c:pt idx="3">
                  <c:v>150.229</c:v>
                </c:pt>
                <c:pt idx="4">
                  <c:v>157.892</c:v>
                </c:pt>
                <c:pt idx="5">
                  <c:v>152.961</c:v>
                </c:pt>
                <c:pt idx="6">
                  <c:v>160.189</c:v>
                </c:pt>
                <c:pt idx="7">
                  <c:v>163.414</c:v>
                </c:pt>
                <c:pt idx="8">
                  <c:v>152.051</c:v>
                </c:pt>
                <c:pt idx="9">
                  <c:v>163.727</c:v>
                </c:pt>
                <c:pt idx="10">
                  <c:v>155.545</c:v>
                </c:pt>
                <c:pt idx="11">
                  <c:v>155.745</c:v>
                </c:pt>
                <c:pt idx="12">
                  <c:v>147.888</c:v>
                </c:pt>
                <c:pt idx="13">
                  <c:v>135.915</c:v>
                </c:pt>
                <c:pt idx="14">
                  <c:v>154.051</c:v>
                </c:pt>
                <c:pt idx="15">
                  <c:v>157.705</c:v>
                </c:pt>
                <c:pt idx="16">
                  <c:v>164.905</c:v>
                </c:pt>
                <c:pt idx="17">
                  <c:v>165.512</c:v>
                </c:pt>
                <c:pt idx="18">
                  <c:v>179.519</c:v>
                </c:pt>
                <c:pt idx="19">
                  <c:v>179.946</c:v>
                </c:pt>
                <c:pt idx="20">
                  <c:v>180.46</c:v>
                </c:pt>
                <c:pt idx="21">
                  <c:v>189.489</c:v>
                </c:pt>
                <c:pt idx="22">
                  <c:v>187.121</c:v>
                </c:pt>
                <c:pt idx="23">
                  <c:v>197.808</c:v>
                </c:pt>
                <c:pt idx="24">
                  <c:v>193.218</c:v>
                </c:pt>
                <c:pt idx="25">
                  <c:v>178.726</c:v>
                </c:pt>
                <c:pt idx="26">
                  <c:v>201.841</c:v>
                </c:pt>
                <c:pt idx="27">
                  <c:v>211.151</c:v>
                </c:pt>
                <c:pt idx="28">
                  <c:v>214.294</c:v>
                </c:pt>
                <c:pt idx="29">
                  <c:v>217.795</c:v>
                </c:pt>
                <c:pt idx="30">
                  <c:v>238.331</c:v>
                </c:pt>
                <c:pt idx="31">
                  <c:v>236.04</c:v>
                </c:pt>
                <c:pt idx="32">
                  <c:v>231.814</c:v>
                </c:pt>
                <c:pt idx="33">
                  <c:v>240.899</c:v>
                </c:pt>
                <c:pt idx="34">
                  <c:v>235.11</c:v>
                </c:pt>
                <c:pt idx="35">
                  <c:v>251.848</c:v>
                </c:pt>
                <c:pt idx="36">
                  <c:v>234.565</c:v>
                </c:pt>
                <c:pt idx="37">
                  <c:v>228.229</c:v>
                </c:pt>
                <c:pt idx="38">
                  <c:v>248.548</c:v>
                </c:pt>
                <c:pt idx="39">
                  <c:v>248.562</c:v>
                </c:pt>
                <c:pt idx="40">
                  <c:v>255.859</c:v>
                </c:pt>
                <c:pt idx="41">
                  <c:v>248.409</c:v>
                </c:pt>
                <c:pt idx="42">
                  <c:v>263.508</c:v>
                </c:pt>
                <c:pt idx="43">
                  <c:v>262.554</c:v>
                </c:pt>
                <c:pt idx="44">
                  <c:v>256.971</c:v>
                </c:pt>
                <c:pt idx="45">
                  <c:v>267.259</c:v>
                </c:pt>
                <c:pt idx="46">
                  <c:v>259.322</c:v>
                </c:pt>
                <c:pt idx="47">
                  <c:v>270.821</c:v>
                </c:pt>
                <c:pt idx="48">
                  <c:v>257.168</c:v>
                </c:pt>
                <c:pt idx="49">
                  <c:v>235.53</c:v>
                </c:pt>
                <c:pt idx="50">
                  <c:v>264.234</c:v>
                </c:pt>
                <c:pt idx="51">
                  <c:v>260.528</c:v>
                </c:pt>
                <c:pt idx="52">
                  <c:v>267.792</c:v>
                </c:pt>
                <c:pt idx="53">
                  <c:v>259.868</c:v>
                </c:pt>
                <c:pt idx="54">
                  <c:v>272.679</c:v>
                </c:pt>
                <c:pt idx="55">
                  <c:v>272.12</c:v>
                </c:pt>
                <c:pt idx="56">
                  <c:v>263.534</c:v>
                </c:pt>
                <c:pt idx="57">
                  <c:v>272.142</c:v>
                </c:pt>
                <c:pt idx="58">
                  <c:v>262.48</c:v>
                </c:pt>
                <c:pt idx="59">
                  <c:v>279.856</c:v>
                </c:pt>
                <c:pt idx="60">
                  <c:v>251.431</c:v>
                </c:pt>
                <c:pt idx="61">
                  <c:v>231.896</c:v>
                </c:pt>
                <c:pt idx="62">
                  <c:v>255.142</c:v>
                </c:pt>
                <c:pt idx="63">
                  <c:v>254.462</c:v>
                </c:pt>
                <c:pt idx="64">
                  <c:v>255.378</c:v>
                </c:pt>
                <c:pt idx="65">
                  <c:v>246.346</c:v>
                </c:pt>
                <c:pt idx="66">
                  <c:v>260.863</c:v>
                </c:pt>
                <c:pt idx="67">
                  <c:v>264.683</c:v>
                </c:pt>
                <c:pt idx="68">
                  <c:v>255.551</c:v>
                </c:pt>
                <c:pt idx="69">
                  <c:v>257.376</c:v>
                </c:pt>
                <c:pt idx="70">
                  <c:v>250.557</c:v>
                </c:pt>
                <c:pt idx="71">
                  <c:v>259.084</c:v>
                </c:pt>
                <c:pt idx="72">
                  <c:v>243.69</c:v>
                </c:pt>
                <c:pt idx="73">
                  <c:v>221.019</c:v>
                </c:pt>
                <c:pt idx="74">
                  <c:v>244.458</c:v>
                </c:pt>
                <c:pt idx="75">
                  <c:v>237.005</c:v>
                </c:pt>
                <c:pt idx="76">
                  <c:v>247.337</c:v>
                </c:pt>
                <c:pt idx="77">
                  <c:v>234.909</c:v>
                </c:pt>
                <c:pt idx="78">
                  <c:v>226.388</c:v>
                </c:pt>
                <c:pt idx="79">
                  <c:v>247.445</c:v>
                </c:pt>
                <c:pt idx="80">
                  <c:v>236.8</c:v>
                </c:pt>
                <c:pt idx="81">
                  <c:v>243.81</c:v>
                </c:pt>
                <c:pt idx="82">
                  <c:v>234.771</c:v>
                </c:pt>
                <c:pt idx="83">
                  <c:v>245.53</c:v>
                </c:pt>
                <c:pt idx="84">
                  <c:v>224</c:v>
                </c:pt>
                <c:pt idx="85">
                  <c:v>212.65</c:v>
                </c:pt>
                <c:pt idx="86">
                  <c:v>230.558</c:v>
                </c:pt>
                <c:pt idx="87">
                  <c:v>221.75</c:v>
                </c:pt>
                <c:pt idx="88">
                  <c:v>234.234</c:v>
                </c:pt>
                <c:pt idx="89">
                  <c:v>226.052</c:v>
                </c:pt>
                <c:pt idx="90">
                  <c:v>236.655</c:v>
                </c:pt>
                <c:pt idx="91">
                  <c:v>236.94</c:v>
                </c:pt>
                <c:pt idx="92">
                  <c:v>227.582</c:v>
                </c:pt>
                <c:pt idx="93">
                  <c:v>233.201</c:v>
                </c:pt>
                <c:pt idx="94">
                  <c:v>220.269</c:v>
                </c:pt>
                <c:pt idx="95">
                  <c:v>231.784</c:v>
                </c:pt>
                <c:pt idx="96">
                  <c:v>213.7</c:v>
                </c:pt>
                <c:pt idx="97">
                  <c:v>195.48</c:v>
                </c:pt>
                <c:pt idx="98">
                  <c:v>217.556</c:v>
                </c:pt>
                <c:pt idx="99">
                  <c:v>213.489</c:v>
                </c:pt>
                <c:pt idx="100">
                  <c:v>223.57</c:v>
                </c:pt>
                <c:pt idx="101">
                  <c:v>208.034</c:v>
                </c:pt>
                <c:pt idx="102">
                  <c:v>218.96</c:v>
                </c:pt>
                <c:pt idx="103">
                  <c:v>227.9611</c:v>
                </c:pt>
                <c:pt idx="104">
                  <c:v>222.352</c:v>
                </c:pt>
                <c:pt idx="105">
                  <c:v>217.635</c:v>
                </c:pt>
                <c:pt idx="106">
                  <c:v>200.955</c:v>
                </c:pt>
                <c:pt idx="107">
                  <c:v>232.392</c:v>
                </c:pt>
                <c:pt idx="108">
                  <c:v>209.409</c:v>
                </c:pt>
                <c:pt idx="109">
                  <c:v>182.369</c:v>
                </c:pt>
                <c:pt idx="110">
                  <c:v>219.512</c:v>
                </c:pt>
                <c:pt idx="111">
                  <c:v>217.092</c:v>
                </c:pt>
                <c:pt idx="112">
                  <c:v>218.79</c:v>
                </c:pt>
                <c:pt idx="113">
                  <c:v>216.047</c:v>
                </c:pt>
                <c:pt idx="114">
                  <c:v>230.837</c:v>
                </c:pt>
                <c:pt idx="115">
                  <c:v>223.226</c:v>
                </c:pt>
                <c:pt idx="116">
                  <c:v>226.19</c:v>
                </c:pt>
                <c:pt idx="117">
                  <c:v>231.136</c:v>
                </c:pt>
                <c:pt idx="118">
                  <c:v>222.067</c:v>
                </c:pt>
                <c:pt idx="119">
                  <c:v>235.636</c:v>
                </c:pt>
                <c:pt idx="120">
                  <c:v>206.618</c:v>
                </c:pt>
                <c:pt idx="121">
                  <c:v>199.482</c:v>
                </c:pt>
                <c:pt idx="122">
                  <c:v>223.741</c:v>
                </c:pt>
                <c:pt idx="123">
                  <c:v>221.109</c:v>
                </c:pt>
                <c:pt idx="124">
                  <c:v>219.487</c:v>
                </c:pt>
                <c:pt idx="125">
                  <c:v>228.875</c:v>
                </c:pt>
                <c:pt idx="126">
                  <c:v>235.839</c:v>
                </c:pt>
                <c:pt idx="127">
                  <c:v>241.985</c:v>
                </c:pt>
                <c:pt idx="128">
                  <c:v>234.162</c:v>
                </c:pt>
                <c:pt idx="129">
                  <c:v>238.725</c:v>
                </c:pt>
                <c:pt idx="130">
                  <c:v>229.314</c:v>
                </c:pt>
                <c:pt idx="131">
                  <c:v>240.987</c:v>
                </c:pt>
                <c:pt idx="132">
                  <c:v>223.955</c:v>
                </c:pt>
                <c:pt idx="133">
                  <c:v>211.06</c:v>
                </c:pt>
              </c:numCache>
            </c:numRef>
          </c:val>
          <c:smooth val="0"/>
        </c:ser>
        <c:marker val="1"/>
        <c:axId val="32476468"/>
        <c:axId val="19540901"/>
      </c:lineChart>
      <c:dateAx>
        <c:axId val="324764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090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9540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m3    </a:t>
                </a:r>
              </a:p>
            </c:rich>
          </c:tx>
          <c:layout>
            <c:manualLayout>
              <c:xMode val="factor"/>
              <c:yMode val="factor"/>
              <c:x val="0.060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6468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45"/>
          <c:y val="0.06975"/>
          <c:w val="0.2277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Ventas mensuales de GNC, según región</a:t>
            </a:r>
          </a:p>
        </c:rich>
      </c:tx>
      <c:layout>
        <c:manualLayout>
          <c:xMode val="factor"/>
          <c:yMode val="factor"/>
          <c:x val="0.009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45"/>
          <c:w val="0.9585"/>
          <c:h val="0.445"/>
        </c:manualLayout>
      </c:layout>
      <c:lineChart>
        <c:grouping val="standard"/>
        <c:varyColors val="0"/>
        <c:ser>
          <c:idx val="0"/>
          <c:order val="0"/>
          <c:tx>
            <c:v>Ciudad de Buenos Aires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mensual!$A$78:$A$136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mensual!$B$78:$B$136</c:f>
              <c:numCache>
                <c:ptCount val="59"/>
                <c:pt idx="0">
                  <c:v>26.19</c:v>
                </c:pt>
                <c:pt idx="1">
                  <c:v>25.874</c:v>
                </c:pt>
                <c:pt idx="2">
                  <c:v>25.195</c:v>
                </c:pt>
                <c:pt idx="3">
                  <c:v>23.173</c:v>
                </c:pt>
                <c:pt idx="4">
                  <c:v>25.961</c:v>
                </c:pt>
                <c:pt idx="5">
                  <c:v>25.522</c:v>
                </c:pt>
                <c:pt idx="6">
                  <c:v>26.61</c:v>
                </c:pt>
                <c:pt idx="7">
                  <c:v>25.041</c:v>
                </c:pt>
                <c:pt idx="8">
                  <c:v>26.17</c:v>
                </c:pt>
                <c:pt idx="9">
                  <c:v>21.652</c:v>
                </c:pt>
                <c:pt idx="10">
                  <c:v>20.08</c:v>
                </c:pt>
                <c:pt idx="11">
                  <c:v>24.65</c:v>
                </c:pt>
                <c:pt idx="12">
                  <c:v>22.577</c:v>
                </c:pt>
                <c:pt idx="13">
                  <c:v>24.45</c:v>
                </c:pt>
                <c:pt idx="14">
                  <c:v>23.844</c:v>
                </c:pt>
                <c:pt idx="15">
                  <c:v>24.325</c:v>
                </c:pt>
                <c:pt idx="16">
                  <c:v>24.129</c:v>
                </c:pt>
                <c:pt idx="17">
                  <c:v>23.368</c:v>
                </c:pt>
                <c:pt idx="18">
                  <c:v>23.77</c:v>
                </c:pt>
                <c:pt idx="19">
                  <c:v>22.818</c:v>
                </c:pt>
                <c:pt idx="20">
                  <c:v>23.314</c:v>
                </c:pt>
                <c:pt idx="21">
                  <c:v>20.3</c:v>
                </c:pt>
                <c:pt idx="22">
                  <c:v>18.48</c:v>
                </c:pt>
                <c:pt idx="23">
                  <c:v>22.697</c:v>
                </c:pt>
                <c:pt idx="24">
                  <c:v>21.589</c:v>
                </c:pt>
                <c:pt idx="25">
                  <c:v>23.449</c:v>
                </c:pt>
                <c:pt idx="26">
                  <c:v>22.297</c:v>
                </c:pt>
                <c:pt idx="27">
                  <c:v>21.765</c:v>
                </c:pt>
                <c:pt idx="28">
                  <c:v>23.068</c:v>
                </c:pt>
                <c:pt idx="29">
                  <c:v>22.914</c:v>
                </c:pt>
                <c:pt idx="30">
                  <c:v>22.639</c:v>
                </c:pt>
                <c:pt idx="31">
                  <c:v>21.845</c:v>
                </c:pt>
                <c:pt idx="32">
                  <c:v>23.018</c:v>
                </c:pt>
                <c:pt idx="33">
                  <c:v>19.099</c:v>
                </c:pt>
                <c:pt idx="34">
                  <c:v>17.909</c:v>
                </c:pt>
                <c:pt idx="35">
                  <c:v>21.593</c:v>
                </c:pt>
                <c:pt idx="36">
                  <c:v>20.638</c:v>
                </c:pt>
                <c:pt idx="37">
                  <c:v>21.04</c:v>
                </c:pt>
                <c:pt idx="38">
                  <c:v>21.349</c:v>
                </c:pt>
                <c:pt idx="39">
                  <c:v>22.013</c:v>
                </c:pt>
                <c:pt idx="40">
                  <c:v>22.389</c:v>
                </c:pt>
                <c:pt idx="41">
                  <c:v>21.804</c:v>
                </c:pt>
                <c:pt idx="42">
                  <c:v>21.379</c:v>
                </c:pt>
                <c:pt idx="43">
                  <c:v>20.768</c:v>
                </c:pt>
                <c:pt idx="44">
                  <c:v>21.687</c:v>
                </c:pt>
                <c:pt idx="45">
                  <c:v>18.685</c:v>
                </c:pt>
                <c:pt idx="46">
                  <c:v>17.886</c:v>
                </c:pt>
                <c:pt idx="47">
                  <c:v>20.117</c:v>
                </c:pt>
                <c:pt idx="48">
                  <c:v>19.815</c:v>
                </c:pt>
                <c:pt idx="49">
                  <c:v>21.256</c:v>
                </c:pt>
                <c:pt idx="50">
                  <c:v>20.529</c:v>
                </c:pt>
                <c:pt idx="51">
                  <c:v>21.391</c:v>
                </c:pt>
                <c:pt idx="52">
                  <c:v>21.284</c:v>
                </c:pt>
                <c:pt idx="53">
                  <c:v>21.406</c:v>
                </c:pt>
                <c:pt idx="54">
                  <c:v>21.672</c:v>
                </c:pt>
                <c:pt idx="55">
                  <c:v>21.344</c:v>
                </c:pt>
                <c:pt idx="56">
                  <c:v>21.771</c:v>
                </c:pt>
                <c:pt idx="57">
                  <c:v>19.095</c:v>
                </c:pt>
                <c:pt idx="58">
                  <c:v>18.132</c:v>
                </c:pt>
              </c:numCache>
            </c:numRef>
          </c:val>
          <c:smooth val="0"/>
        </c:ser>
        <c:ser>
          <c:idx val="1"/>
          <c:order val="1"/>
          <c:tx>
            <c:v>Provincia de Buenos Aires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mensual!$A$78:$A$136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mensual!$C$78:$C$136</c:f>
              <c:numCache>
                <c:ptCount val="59"/>
                <c:pt idx="0">
                  <c:v>110.535</c:v>
                </c:pt>
                <c:pt idx="1">
                  <c:v>116.288</c:v>
                </c:pt>
                <c:pt idx="2">
                  <c:v>107.017</c:v>
                </c:pt>
                <c:pt idx="3">
                  <c:v>105.506</c:v>
                </c:pt>
                <c:pt idx="4">
                  <c:v>115.018</c:v>
                </c:pt>
                <c:pt idx="5">
                  <c:v>111.096</c:v>
                </c:pt>
                <c:pt idx="6">
                  <c:v>113.82</c:v>
                </c:pt>
                <c:pt idx="7">
                  <c:v>110.443</c:v>
                </c:pt>
                <c:pt idx="8">
                  <c:v>114.071</c:v>
                </c:pt>
                <c:pt idx="9">
                  <c:v>105.084</c:v>
                </c:pt>
                <c:pt idx="10">
                  <c:v>98.638</c:v>
                </c:pt>
                <c:pt idx="11">
                  <c:v>101.477</c:v>
                </c:pt>
                <c:pt idx="12">
                  <c:v>103.061</c:v>
                </c:pt>
                <c:pt idx="13">
                  <c:v>108.742</c:v>
                </c:pt>
                <c:pt idx="14">
                  <c:v>103.731</c:v>
                </c:pt>
                <c:pt idx="15">
                  <c:v>110.24</c:v>
                </c:pt>
                <c:pt idx="16">
                  <c:v>110.022</c:v>
                </c:pt>
                <c:pt idx="17">
                  <c:v>105.733</c:v>
                </c:pt>
                <c:pt idx="18">
                  <c:v>108.296</c:v>
                </c:pt>
                <c:pt idx="19">
                  <c:v>101.953</c:v>
                </c:pt>
                <c:pt idx="20">
                  <c:v>107.035</c:v>
                </c:pt>
                <c:pt idx="21">
                  <c:v>99.37</c:v>
                </c:pt>
                <c:pt idx="22">
                  <c:v>89.8</c:v>
                </c:pt>
                <c:pt idx="23">
                  <c:v>100.087</c:v>
                </c:pt>
                <c:pt idx="24">
                  <c:v>98.522</c:v>
                </c:pt>
                <c:pt idx="25">
                  <c:v>102.02</c:v>
                </c:pt>
                <c:pt idx="26">
                  <c:v>87.9</c:v>
                </c:pt>
                <c:pt idx="27">
                  <c:v>98.582</c:v>
                </c:pt>
                <c:pt idx="28">
                  <c:v>103.976</c:v>
                </c:pt>
                <c:pt idx="29">
                  <c:v>100.389</c:v>
                </c:pt>
                <c:pt idx="30">
                  <c:v>94.284</c:v>
                </c:pt>
                <c:pt idx="31">
                  <c:v>83.105</c:v>
                </c:pt>
                <c:pt idx="32">
                  <c:v>105.785</c:v>
                </c:pt>
                <c:pt idx="33">
                  <c:v>94.915</c:v>
                </c:pt>
                <c:pt idx="34">
                  <c:v>75.224</c:v>
                </c:pt>
                <c:pt idx="35">
                  <c:v>98.72</c:v>
                </c:pt>
                <c:pt idx="36">
                  <c:v>97.06</c:v>
                </c:pt>
                <c:pt idx="37">
                  <c:v>94.494</c:v>
                </c:pt>
                <c:pt idx="38">
                  <c:v>93.837</c:v>
                </c:pt>
                <c:pt idx="39">
                  <c:v>101.623</c:v>
                </c:pt>
                <c:pt idx="40">
                  <c:v>94.297</c:v>
                </c:pt>
                <c:pt idx="41">
                  <c:v>101.016</c:v>
                </c:pt>
                <c:pt idx="42">
                  <c:v>103.716</c:v>
                </c:pt>
                <c:pt idx="43">
                  <c:v>99.85</c:v>
                </c:pt>
                <c:pt idx="44">
                  <c:v>105.405</c:v>
                </c:pt>
                <c:pt idx="45">
                  <c:v>87.456</c:v>
                </c:pt>
                <c:pt idx="46">
                  <c:v>86.665</c:v>
                </c:pt>
                <c:pt idx="47">
                  <c:v>98.407</c:v>
                </c:pt>
                <c:pt idx="48">
                  <c:v>96.825</c:v>
                </c:pt>
                <c:pt idx="49">
                  <c:v>90.525</c:v>
                </c:pt>
                <c:pt idx="50">
                  <c:v>100.435</c:v>
                </c:pt>
                <c:pt idx="51">
                  <c:v>105.787</c:v>
                </c:pt>
                <c:pt idx="52">
                  <c:v>106.851</c:v>
                </c:pt>
                <c:pt idx="53">
                  <c:v>103.058</c:v>
                </c:pt>
                <c:pt idx="54">
                  <c:v>104.62</c:v>
                </c:pt>
                <c:pt idx="55">
                  <c:v>100.301</c:v>
                </c:pt>
                <c:pt idx="56">
                  <c:v>105.097</c:v>
                </c:pt>
                <c:pt idx="57">
                  <c:v>99.137</c:v>
                </c:pt>
                <c:pt idx="58">
                  <c:v>91.24</c:v>
                </c:pt>
              </c:numCache>
            </c:numRef>
          </c:val>
          <c:smooth val="0"/>
        </c:ser>
        <c:ser>
          <c:idx val="2"/>
          <c:order val="2"/>
          <c:tx>
            <c:v>Provincia de Córdoba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mensual!$A$78:$A$136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mensual!$D$78:$D$136</c:f>
              <c:numCache>
                <c:ptCount val="59"/>
                <c:pt idx="0">
                  <c:v>27.135</c:v>
                </c:pt>
                <c:pt idx="1">
                  <c:v>26.988</c:v>
                </c:pt>
                <c:pt idx="2">
                  <c:v>27.081</c:v>
                </c:pt>
                <c:pt idx="3">
                  <c:v>24.901</c:v>
                </c:pt>
                <c:pt idx="4">
                  <c:v>28.141</c:v>
                </c:pt>
                <c:pt idx="5">
                  <c:v>26.73</c:v>
                </c:pt>
                <c:pt idx="6">
                  <c:v>27.58</c:v>
                </c:pt>
                <c:pt idx="7">
                  <c:v>26.415</c:v>
                </c:pt>
                <c:pt idx="8">
                  <c:v>28.52</c:v>
                </c:pt>
                <c:pt idx="9">
                  <c:v>26.401</c:v>
                </c:pt>
                <c:pt idx="10">
                  <c:v>25.624</c:v>
                </c:pt>
                <c:pt idx="11">
                  <c:v>26.513</c:v>
                </c:pt>
                <c:pt idx="12">
                  <c:v>25.568</c:v>
                </c:pt>
                <c:pt idx="13">
                  <c:v>26.516</c:v>
                </c:pt>
                <c:pt idx="14">
                  <c:v>26.346</c:v>
                </c:pt>
                <c:pt idx="15">
                  <c:v>26.826</c:v>
                </c:pt>
                <c:pt idx="16">
                  <c:v>26.936</c:v>
                </c:pt>
                <c:pt idx="17">
                  <c:v>25.843</c:v>
                </c:pt>
                <c:pt idx="18">
                  <c:v>26.592</c:v>
                </c:pt>
                <c:pt idx="19">
                  <c:v>25.173</c:v>
                </c:pt>
                <c:pt idx="20">
                  <c:v>26.859</c:v>
                </c:pt>
                <c:pt idx="21">
                  <c:v>25.134</c:v>
                </c:pt>
                <c:pt idx="22">
                  <c:v>23.52</c:v>
                </c:pt>
                <c:pt idx="23">
                  <c:v>25.036</c:v>
                </c:pt>
                <c:pt idx="24">
                  <c:v>24.523</c:v>
                </c:pt>
                <c:pt idx="25">
                  <c:v>25.903</c:v>
                </c:pt>
                <c:pt idx="26">
                  <c:v>25.745</c:v>
                </c:pt>
                <c:pt idx="27">
                  <c:v>26.092</c:v>
                </c:pt>
                <c:pt idx="28">
                  <c:v>26.524</c:v>
                </c:pt>
                <c:pt idx="29">
                  <c:v>26.082</c:v>
                </c:pt>
                <c:pt idx="30">
                  <c:v>26.549</c:v>
                </c:pt>
                <c:pt idx="31">
                  <c:v>25.582</c:v>
                </c:pt>
                <c:pt idx="32">
                  <c:v>27.534</c:v>
                </c:pt>
                <c:pt idx="33">
                  <c:v>25.749</c:v>
                </c:pt>
                <c:pt idx="34">
                  <c:v>24.057</c:v>
                </c:pt>
                <c:pt idx="35">
                  <c:v>26.47</c:v>
                </c:pt>
                <c:pt idx="36">
                  <c:v>26.632</c:v>
                </c:pt>
                <c:pt idx="37">
                  <c:v>27.367</c:v>
                </c:pt>
                <c:pt idx="38">
                  <c:v>26.726</c:v>
                </c:pt>
                <c:pt idx="39">
                  <c:v>28.832</c:v>
                </c:pt>
                <c:pt idx="40">
                  <c:v>28.414</c:v>
                </c:pt>
                <c:pt idx="41">
                  <c:v>27.706</c:v>
                </c:pt>
                <c:pt idx="42">
                  <c:v>28.7</c:v>
                </c:pt>
                <c:pt idx="43">
                  <c:v>27.461</c:v>
                </c:pt>
                <c:pt idx="44">
                  <c:v>29.602</c:v>
                </c:pt>
                <c:pt idx="45">
                  <c:v>27.636</c:v>
                </c:pt>
                <c:pt idx="46">
                  <c:v>26.139</c:v>
                </c:pt>
                <c:pt idx="47">
                  <c:v>28.594</c:v>
                </c:pt>
                <c:pt idx="48">
                  <c:v>28.743</c:v>
                </c:pt>
                <c:pt idx="49">
                  <c:v>29.3</c:v>
                </c:pt>
                <c:pt idx="50">
                  <c:v>29.659</c:v>
                </c:pt>
                <c:pt idx="51">
                  <c:v>31.044</c:v>
                </c:pt>
                <c:pt idx="52">
                  <c:v>31.282</c:v>
                </c:pt>
                <c:pt idx="53">
                  <c:v>30.701</c:v>
                </c:pt>
                <c:pt idx="54">
                  <c:v>30.915</c:v>
                </c:pt>
                <c:pt idx="55">
                  <c:v>30.088</c:v>
                </c:pt>
                <c:pt idx="56">
                  <c:v>32.21</c:v>
                </c:pt>
                <c:pt idx="57">
                  <c:v>30.058</c:v>
                </c:pt>
                <c:pt idx="58">
                  <c:v>29.099</c:v>
                </c:pt>
              </c:numCache>
            </c:numRef>
          </c:val>
          <c:smooth val="0"/>
        </c:ser>
        <c:ser>
          <c:idx val="3"/>
          <c:order val="3"/>
          <c:tx>
            <c:v>Provincia de Santa Fé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mensual!$A$78:$A$136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mensual!$E$78:$E$136</c:f>
              <c:numCache>
                <c:ptCount val="59"/>
                <c:pt idx="0">
                  <c:v>18.314</c:v>
                </c:pt>
                <c:pt idx="1">
                  <c:v>19.893</c:v>
                </c:pt>
                <c:pt idx="2">
                  <c:v>19.379</c:v>
                </c:pt>
                <c:pt idx="3">
                  <c:v>18.118</c:v>
                </c:pt>
                <c:pt idx="4">
                  <c:v>19.809</c:v>
                </c:pt>
                <c:pt idx="5">
                  <c:v>18.51</c:v>
                </c:pt>
                <c:pt idx="6">
                  <c:v>19.187</c:v>
                </c:pt>
                <c:pt idx="7">
                  <c:v>18.499</c:v>
                </c:pt>
                <c:pt idx="8">
                  <c:v>18.97</c:v>
                </c:pt>
                <c:pt idx="9">
                  <c:v>17.27</c:v>
                </c:pt>
                <c:pt idx="10">
                  <c:v>16.554</c:v>
                </c:pt>
                <c:pt idx="11">
                  <c:v>17.554</c:v>
                </c:pt>
                <c:pt idx="12">
                  <c:v>17.301</c:v>
                </c:pt>
                <c:pt idx="13">
                  <c:v>18.86</c:v>
                </c:pt>
                <c:pt idx="14">
                  <c:v>17.904</c:v>
                </c:pt>
                <c:pt idx="15">
                  <c:v>18.56</c:v>
                </c:pt>
                <c:pt idx="16">
                  <c:v>18.899</c:v>
                </c:pt>
                <c:pt idx="17">
                  <c:v>18.215</c:v>
                </c:pt>
                <c:pt idx="18">
                  <c:v>18.634</c:v>
                </c:pt>
                <c:pt idx="19">
                  <c:v>17.444</c:v>
                </c:pt>
                <c:pt idx="20">
                  <c:v>14.961</c:v>
                </c:pt>
                <c:pt idx="21">
                  <c:v>16.502</c:v>
                </c:pt>
                <c:pt idx="22">
                  <c:v>15.39</c:v>
                </c:pt>
                <c:pt idx="23">
                  <c:v>17.138</c:v>
                </c:pt>
                <c:pt idx="24">
                  <c:v>16.886</c:v>
                </c:pt>
                <c:pt idx="25">
                  <c:v>17.703</c:v>
                </c:pt>
                <c:pt idx="26">
                  <c:v>17.682</c:v>
                </c:pt>
                <c:pt idx="27">
                  <c:v>17.66</c:v>
                </c:pt>
                <c:pt idx="28">
                  <c:v>18.339</c:v>
                </c:pt>
                <c:pt idx="29">
                  <c:v>18.137</c:v>
                </c:pt>
                <c:pt idx="30">
                  <c:v>18.385</c:v>
                </c:pt>
                <c:pt idx="31">
                  <c:v>17.159</c:v>
                </c:pt>
                <c:pt idx="32">
                  <c:v>18.41</c:v>
                </c:pt>
                <c:pt idx="33">
                  <c:v>16.712</c:v>
                </c:pt>
                <c:pt idx="34">
                  <c:v>15.58</c:v>
                </c:pt>
                <c:pt idx="35">
                  <c:v>17.539</c:v>
                </c:pt>
                <c:pt idx="36">
                  <c:v>17.492</c:v>
                </c:pt>
                <c:pt idx="37">
                  <c:v>18.085</c:v>
                </c:pt>
                <c:pt idx="38">
                  <c:v>18.1</c:v>
                </c:pt>
                <c:pt idx="39">
                  <c:v>19.042</c:v>
                </c:pt>
                <c:pt idx="40">
                  <c:v>19.083</c:v>
                </c:pt>
                <c:pt idx="41">
                  <c:v>18.515</c:v>
                </c:pt>
                <c:pt idx="42">
                  <c:v>18.833</c:v>
                </c:pt>
                <c:pt idx="43">
                  <c:v>18.055</c:v>
                </c:pt>
                <c:pt idx="44">
                  <c:v>18.942</c:v>
                </c:pt>
                <c:pt idx="45">
                  <c:v>17.278</c:v>
                </c:pt>
                <c:pt idx="46">
                  <c:v>16.245</c:v>
                </c:pt>
                <c:pt idx="47">
                  <c:v>18.231</c:v>
                </c:pt>
                <c:pt idx="48">
                  <c:v>18.079</c:v>
                </c:pt>
                <c:pt idx="49">
                  <c:v>18.829</c:v>
                </c:pt>
                <c:pt idx="50">
                  <c:v>18.78</c:v>
                </c:pt>
                <c:pt idx="51">
                  <c:v>19.739</c:v>
                </c:pt>
                <c:pt idx="52">
                  <c:v>19.73</c:v>
                </c:pt>
                <c:pt idx="53">
                  <c:v>18.956</c:v>
                </c:pt>
                <c:pt idx="54">
                  <c:v>19.507</c:v>
                </c:pt>
                <c:pt idx="55">
                  <c:v>18.845</c:v>
                </c:pt>
                <c:pt idx="56">
                  <c:v>19.519</c:v>
                </c:pt>
                <c:pt idx="57">
                  <c:v>17.711</c:v>
                </c:pt>
                <c:pt idx="58">
                  <c:v>16.502</c:v>
                </c:pt>
              </c:numCache>
            </c:numRef>
          </c:val>
          <c:smooth val="0"/>
        </c:ser>
        <c:ser>
          <c:idx val="4"/>
          <c:order val="4"/>
          <c:tx>
            <c:v>Total País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mensual!$A$78:$A$136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mensual!$F$78:$F$136</c:f>
              <c:numCache>
                <c:ptCount val="59"/>
                <c:pt idx="0">
                  <c:v>237.005</c:v>
                </c:pt>
                <c:pt idx="1">
                  <c:v>247.337</c:v>
                </c:pt>
                <c:pt idx="2">
                  <c:v>234.909</c:v>
                </c:pt>
                <c:pt idx="3">
                  <c:v>226.388</c:v>
                </c:pt>
                <c:pt idx="4">
                  <c:v>247.445</c:v>
                </c:pt>
                <c:pt idx="5">
                  <c:v>236.8</c:v>
                </c:pt>
                <c:pt idx="6">
                  <c:v>243.81</c:v>
                </c:pt>
                <c:pt idx="7">
                  <c:v>234.771</c:v>
                </c:pt>
                <c:pt idx="8">
                  <c:v>245.53</c:v>
                </c:pt>
                <c:pt idx="9">
                  <c:v>224</c:v>
                </c:pt>
                <c:pt idx="10">
                  <c:v>212.65</c:v>
                </c:pt>
                <c:pt idx="11">
                  <c:v>230.558</c:v>
                </c:pt>
                <c:pt idx="12">
                  <c:v>221.75</c:v>
                </c:pt>
                <c:pt idx="13">
                  <c:v>234.234</c:v>
                </c:pt>
                <c:pt idx="14">
                  <c:v>226.052</c:v>
                </c:pt>
                <c:pt idx="15">
                  <c:v>236.655</c:v>
                </c:pt>
                <c:pt idx="16">
                  <c:v>236.94</c:v>
                </c:pt>
                <c:pt idx="17">
                  <c:v>227.582</c:v>
                </c:pt>
                <c:pt idx="18">
                  <c:v>233.201</c:v>
                </c:pt>
                <c:pt idx="19">
                  <c:v>220.269</c:v>
                </c:pt>
                <c:pt idx="20">
                  <c:v>231.784</c:v>
                </c:pt>
                <c:pt idx="21">
                  <c:v>213.7</c:v>
                </c:pt>
                <c:pt idx="22">
                  <c:v>195.48</c:v>
                </c:pt>
                <c:pt idx="23">
                  <c:v>217.556</c:v>
                </c:pt>
                <c:pt idx="24">
                  <c:v>213.489</c:v>
                </c:pt>
                <c:pt idx="25">
                  <c:v>223.57</c:v>
                </c:pt>
                <c:pt idx="26">
                  <c:v>208.034</c:v>
                </c:pt>
                <c:pt idx="27">
                  <c:v>218.96</c:v>
                </c:pt>
                <c:pt idx="28">
                  <c:v>227.9611</c:v>
                </c:pt>
                <c:pt idx="29">
                  <c:v>222.352</c:v>
                </c:pt>
                <c:pt idx="30">
                  <c:v>217.635</c:v>
                </c:pt>
                <c:pt idx="31">
                  <c:v>200.955</c:v>
                </c:pt>
                <c:pt idx="32">
                  <c:v>232.392</c:v>
                </c:pt>
                <c:pt idx="33">
                  <c:v>209.409</c:v>
                </c:pt>
                <c:pt idx="34">
                  <c:v>182.369</c:v>
                </c:pt>
                <c:pt idx="35">
                  <c:v>219.512</c:v>
                </c:pt>
                <c:pt idx="36">
                  <c:v>217.092</c:v>
                </c:pt>
                <c:pt idx="37">
                  <c:v>218.79</c:v>
                </c:pt>
                <c:pt idx="38">
                  <c:v>216.047</c:v>
                </c:pt>
                <c:pt idx="39">
                  <c:v>230.837</c:v>
                </c:pt>
                <c:pt idx="40">
                  <c:v>223.226</c:v>
                </c:pt>
                <c:pt idx="41">
                  <c:v>226.19</c:v>
                </c:pt>
                <c:pt idx="42">
                  <c:v>231.136</c:v>
                </c:pt>
                <c:pt idx="43">
                  <c:v>222.067</c:v>
                </c:pt>
                <c:pt idx="44">
                  <c:v>235.636</c:v>
                </c:pt>
                <c:pt idx="45">
                  <c:v>206.618</c:v>
                </c:pt>
                <c:pt idx="46">
                  <c:v>199.482</c:v>
                </c:pt>
                <c:pt idx="47">
                  <c:v>223.741</c:v>
                </c:pt>
                <c:pt idx="48">
                  <c:v>221.109</c:v>
                </c:pt>
                <c:pt idx="49">
                  <c:v>219.487</c:v>
                </c:pt>
                <c:pt idx="50">
                  <c:v>228.875</c:v>
                </c:pt>
                <c:pt idx="51">
                  <c:v>235.839</c:v>
                </c:pt>
                <c:pt idx="52">
                  <c:v>241.985</c:v>
                </c:pt>
                <c:pt idx="53">
                  <c:v>234.162</c:v>
                </c:pt>
                <c:pt idx="54">
                  <c:v>238.725</c:v>
                </c:pt>
                <c:pt idx="55">
                  <c:v>229.314</c:v>
                </c:pt>
                <c:pt idx="56">
                  <c:v>240.987</c:v>
                </c:pt>
                <c:pt idx="57">
                  <c:v>223.955</c:v>
                </c:pt>
                <c:pt idx="58">
                  <c:v>211.06</c:v>
                </c:pt>
              </c:numCache>
            </c:numRef>
          </c:val>
          <c:smooth val="0"/>
        </c:ser>
        <c:marker val="1"/>
        <c:axId val="52705122"/>
        <c:axId val="14077947"/>
      </c:lineChart>
      <c:dateAx>
        <c:axId val="527051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7794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077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m3</a:t>
                </a:r>
              </a:p>
            </c:rich>
          </c:tx>
          <c:layout>
            <c:manualLayout>
              <c:xMode val="factor"/>
              <c:yMode val="factor"/>
              <c:x val="0.061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05122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18775"/>
          <c:w val="0.285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Ventas me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suales de GNC promedio por estación, según región</a:t>
            </a:r>
          </a:p>
        </c:rich>
      </c:tx>
      <c:layout>
        <c:manualLayout>
          <c:xMode val="factor"/>
          <c:yMode val="factor"/>
          <c:x val="0.0107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275"/>
          <c:w val="0.95875"/>
          <c:h val="0.4735"/>
        </c:manualLayout>
      </c:layout>
      <c:lineChart>
        <c:grouping val="standard"/>
        <c:varyColors val="0"/>
        <c:ser>
          <c:idx val="0"/>
          <c:order val="0"/>
          <c:tx>
            <c:strRef>
              <c:f>mensual!$B$274</c:f>
              <c:strCache>
                <c:ptCount val="1"/>
                <c:pt idx="0">
                  <c:v>Ciudad de Buenos Aires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mensual!$A$275:$A$408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mensual!$B$275:$B$408</c:f>
              <c:numCache>
                <c:ptCount val="134"/>
                <c:pt idx="0">
                  <c:v>147.80666666666667</c:v>
                </c:pt>
                <c:pt idx="1">
                  <c:v>132.89261744966444</c:v>
                </c:pt>
                <c:pt idx="2">
                  <c:v>162.248322147651</c:v>
                </c:pt>
                <c:pt idx="3">
                  <c:v>156.07333333333332</c:v>
                </c:pt>
                <c:pt idx="4">
                  <c:v>164.74496644295303</c:v>
                </c:pt>
                <c:pt idx="5">
                  <c:v>158.56375838926175</c:v>
                </c:pt>
                <c:pt idx="6">
                  <c:v>161.08</c:v>
                </c:pt>
                <c:pt idx="7">
                  <c:v>165.06666666666666</c:v>
                </c:pt>
                <c:pt idx="8">
                  <c:v>155.06666666666666</c:v>
                </c:pt>
                <c:pt idx="9">
                  <c:v>159.61333333333334</c:v>
                </c:pt>
                <c:pt idx="10">
                  <c:v>157.86</c:v>
                </c:pt>
                <c:pt idx="11">
                  <c:v>152.40666666666667</c:v>
                </c:pt>
                <c:pt idx="12">
                  <c:v>131.23333333333332</c:v>
                </c:pt>
                <c:pt idx="13">
                  <c:v>119.62666666666667</c:v>
                </c:pt>
                <c:pt idx="14">
                  <c:v>145</c:v>
                </c:pt>
                <c:pt idx="15">
                  <c:v>143.72847682119206</c:v>
                </c:pt>
                <c:pt idx="16">
                  <c:v>154.68211920529802</c:v>
                </c:pt>
                <c:pt idx="17">
                  <c:v>153.7748344370861</c:v>
                </c:pt>
                <c:pt idx="18">
                  <c:v>163.90131578947367</c:v>
                </c:pt>
                <c:pt idx="19">
                  <c:v>162.79605263157896</c:v>
                </c:pt>
                <c:pt idx="20">
                  <c:v>171.40136054421768</c:v>
                </c:pt>
                <c:pt idx="21">
                  <c:v>173.44078947368422</c:v>
                </c:pt>
                <c:pt idx="22">
                  <c:v>174.51655629139074</c:v>
                </c:pt>
                <c:pt idx="23">
                  <c:v>178.3046357615894</c:v>
                </c:pt>
                <c:pt idx="24">
                  <c:v>161.2185430463576</c:v>
                </c:pt>
                <c:pt idx="25">
                  <c:v>149.86754966887418</c:v>
                </c:pt>
                <c:pt idx="26">
                  <c:v>180.13725490196077</c:v>
                </c:pt>
                <c:pt idx="27">
                  <c:v>178.18421052631578</c:v>
                </c:pt>
                <c:pt idx="28">
                  <c:v>190.34868421052633</c:v>
                </c:pt>
                <c:pt idx="29">
                  <c:v>186.30921052631578</c:v>
                </c:pt>
                <c:pt idx="30">
                  <c:v>197.27152317880794</c:v>
                </c:pt>
                <c:pt idx="31">
                  <c:v>199.49006622516555</c:v>
                </c:pt>
                <c:pt idx="32">
                  <c:v>196.5032679738562</c:v>
                </c:pt>
                <c:pt idx="33">
                  <c:v>200.1883116883117</c:v>
                </c:pt>
                <c:pt idx="34">
                  <c:v>194.98709677419356</c:v>
                </c:pt>
                <c:pt idx="35">
                  <c:v>197.2</c:v>
                </c:pt>
                <c:pt idx="36">
                  <c:v>173.84516129032258</c:v>
                </c:pt>
                <c:pt idx="37">
                  <c:v>171.1741935483871</c:v>
                </c:pt>
                <c:pt idx="38">
                  <c:v>196.98076923076923</c:v>
                </c:pt>
                <c:pt idx="39">
                  <c:v>190.74522292993632</c:v>
                </c:pt>
                <c:pt idx="40">
                  <c:v>200.83018867924528</c:v>
                </c:pt>
                <c:pt idx="41">
                  <c:v>194.2125</c:v>
                </c:pt>
                <c:pt idx="42">
                  <c:v>197.59876543209876</c:v>
                </c:pt>
                <c:pt idx="43">
                  <c:v>199.45679012345678</c:v>
                </c:pt>
                <c:pt idx="44">
                  <c:v>197.6172839506173</c:v>
                </c:pt>
                <c:pt idx="45">
                  <c:v>204.3167701863354</c:v>
                </c:pt>
                <c:pt idx="46">
                  <c:v>199.88819875776397</c:v>
                </c:pt>
                <c:pt idx="47">
                  <c:v>204.9751552795031</c:v>
                </c:pt>
                <c:pt idx="48">
                  <c:v>170.9937888198758</c:v>
                </c:pt>
                <c:pt idx="49">
                  <c:v>167.1225806451613</c:v>
                </c:pt>
                <c:pt idx="50">
                  <c:v>197.84516129032258</c:v>
                </c:pt>
                <c:pt idx="51">
                  <c:v>193.99367088607596</c:v>
                </c:pt>
                <c:pt idx="52">
                  <c:v>209.03246753246754</c:v>
                </c:pt>
                <c:pt idx="53">
                  <c:v>201.62091503267973</c:v>
                </c:pt>
                <c:pt idx="54">
                  <c:v>209.9934210526316</c:v>
                </c:pt>
                <c:pt idx="55">
                  <c:v>210.28758169934642</c:v>
                </c:pt>
                <c:pt idx="56">
                  <c:v>204.52980132450332</c:v>
                </c:pt>
                <c:pt idx="57">
                  <c:v>209.84313725490196</c:v>
                </c:pt>
                <c:pt idx="58">
                  <c:v>196.7843137254902</c:v>
                </c:pt>
                <c:pt idx="59">
                  <c:v>206.57615894039736</c:v>
                </c:pt>
                <c:pt idx="60">
                  <c:v>169.5974025974026</c:v>
                </c:pt>
                <c:pt idx="61">
                  <c:v>159.8235294117647</c:v>
                </c:pt>
                <c:pt idx="62">
                  <c:v>192.2207792207792</c:v>
                </c:pt>
                <c:pt idx="63">
                  <c:v>185.542</c:v>
                </c:pt>
                <c:pt idx="64">
                  <c:v>191.7058823529412</c:v>
                </c:pt>
                <c:pt idx="65">
                  <c:v>185.0261437908497</c:v>
                </c:pt>
                <c:pt idx="66">
                  <c:v>188.73856209150327</c:v>
                </c:pt>
                <c:pt idx="67">
                  <c:v>190.41290322580645</c:v>
                </c:pt>
                <c:pt idx="68">
                  <c:v>186.29032258064515</c:v>
                </c:pt>
                <c:pt idx="69">
                  <c:v>186.359477124183</c:v>
                </c:pt>
                <c:pt idx="70">
                  <c:v>185.36601307189542</c:v>
                </c:pt>
                <c:pt idx="71">
                  <c:v>191.63636363636363</c:v>
                </c:pt>
                <c:pt idx="72">
                  <c:v>158.08496732026143</c:v>
                </c:pt>
                <c:pt idx="73">
                  <c:v>145.41290322580645</c:v>
                </c:pt>
                <c:pt idx="74">
                  <c:v>172.07096774193548</c:v>
                </c:pt>
                <c:pt idx="75">
                  <c:v>170.06493506493507</c:v>
                </c:pt>
                <c:pt idx="76">
                  <c:v>166.92903225806452</c:v>
                </c:pt>
                <c:pt idx="77">
                  <c:v>161.50641025641025</c:v>
                </c:pt>
                <c:pt idx="78">
                  <c:v>148.5448717948718</c:v>
                </c:pt>
                <c:pt idx="79">
                  <c:v>164.31012658227849</c:v>
                </c:pt>
                <c:pt idx="80">
                  <c:v>162.56050955414014</c:v>
                </c:pt>
                <c:pt idx="81">
                  <c:v>169.4904458598726</c:v>
                </c:pt>
                <c:pt idx="82">
                  <c:v>159.4968152866242</c:v>
                </c:pt>
                <c:pt idx="83">
                  <c:v>166.68789808917197</c:v>
                </c:pt>
                <c:pt idx="84">
                  <c:v>139.69032258064516</c:v>
                </c:pt>
                <c:pt idx="85">
                  <c:v>128.71794871794873</c:v>
                </c:pt>
                <c:pt idx="86">
                  <c:v>156.0126582278481</c:v>
                </c:pt>
                <c:pt idx="87">
                  <c:v>144.72435897435898</c:v>
                </c:pt>
                <c:pt idx="88">
                  <c:v>156.73076923076923</c:v>
                </c:pt>
                <c:pt idx="89">
                  <c:v>152.84615384615384</c:v>
                </c:pt>
                <c:pt idx="90">
                  <c:v>155.92948717948718</c:v>
                </c:pt>
                <c:pt idx="91">
                  <c:v>154.67307692307693</c:v>
                </c:pt>
                <c:pt idx="92">
                  <c:v>149.7948717948718</c:v>
                </c:pt>
                <c:pt idx="93">
                  <c:v>153.3548387096774</c:v>
                </c:pt>
                <c:pt idx="94">
                  <c:v>147.21290322580646</c:v>
                </c:pt>
                <c:pt idx="95">
                  <c:v>150.41290322580645</c:v>
                </c:pt>
                <c:pt idx="96">
                  <c:v>130.96774193548387</c:v>
                </c:pt>
                <c:pt idx="97">
                  <c:v>119.2258064516129</c:v>
                </c:pt>
                <c:pt idx="98">
                  <c:v>146.43225806451613</c:v>
                </c:pt>
                <c:pt idx="99">
                  <c:v>139.28387096774193</c:v>
                </c:pt>
                <c:pt idx="100">
                  <c:v>151.28387096774193</c:v>
                </c:pt>
                <c:pt idx="101">
                  <c:v>142.01910828025478</c:v>
                </c:pt>
                <c:pt idx="102">
                  <c:v>138.63057324840764</c:v>
                </c:pt>
                <c:pt idx="103">
                  <c:v>146.9299363057325</c:v>
                </c:pt>
                <c:pt idx="104">
                  <c:v>145.94904458598725</c:v>
                </c:pt>
                <c:pt idx="105">
                  <c:v>144.19745222929936</c:v>
                </c:pt>
                <c:pt idx="106">
                  <c:v>139.14012738853503</c:v>
                </c:pt>
                <c:pt idx="107">
                  <c:v>146.61146496815286</c:v>
                </c:pt>
                <c:pt idx="108">
                  <c:v>121.64968152866243</c:v>
                </c:pt>
                <c:pt idx="109">
                  <c:v>114.07006369426752</c:v>
                </c:pt>
                <c:pt idx="110">
                  <c:v>138.41666666666666</c:v>
                </c:pt>
                <c:pt idx="111">
                  <c:v>132.2948717948718</c:v>
                </c:pt>
                <c:pt idx="112">
                  <c:v>136.62337662337663</c:v>
                </c:pt>
                <c:pt idx="113">
                  <c:v>138.62987012987014</c:v>
                </c:pt>
                <c:pt idx="114">
                  <c:v>142.94155844155844</c:v>
                </c:pt>
                <c:pt idx="115">
                  <c:v>145.38311688311688</c:v>
                </c:pt>
                <c:pt idx="116">
                  <c:v>138.87898089171975</c:v>
                </c:pt>
                <c:pt idx="117">
                  <c:v>136.171974522293</c:v>
                </c:pt>
                <c:pt idx="118">
                  <c:v>132.28025477707007</c:v>
                </c:pt>
                <c:pt idx="119">
                  <c:v>138.13375796178343</c:v>
                </c:pt>
                <c:pt idx="120">
                  <c:v>119.01273885350318</c:v>
                </c:pt>
                <c:pt idx="121">
                  <c:v>113.92356687898089</c:v>
                </c:pt>
                <c:pt idx="122">
                  <c:v>128.13375796178343</c:v>
                </c:pt>
                <c:pt idx="123">
                  <c:v>126.21019108280255</c:v>
                </c:pt>
                <c:pt idx="124">
                  <c:v>135.38853503184714</c:v>
                </c:pt>
                <c:pt idx="125">
                  <c:v>130.7579617834395</c:v>
                </c:pt>
                <c:pt idx="126">
                  <c:v>134.53459119496856</c:v>
                </c:pt>
                <c:pt idx="127">
                  <c:v>133.86163522012578</c:v>
                </c:pt>
                <c:pt idx="128">
                  <c:v>134.62893081761007</c:v>
                </c:pt>
                <c:pt idx="129">
                  <c:v>138.92307692307693</c:v>
                </c:pt>
                <c:pt idx="130">
                  <c:v>136.82051282051282</c:v>
                </c:pt>
                <c:pt idx="131">
                  <c:v>139.55769230769232</c:v>
                </c:pt>
                <c:pt idx="132">
                  <c:v>122.40384615384616</c:v>
                </c:pt>
                <c:pt idx="133">
                  <c:v>125.04827586206896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mensual!$C$274</c:f>
              <c:strCache>
                <c:ptCount val="1"/>
                <c:pt idx="0">
                  <c:v>Provincia de Buenos Aires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mensual!$A$275:$A$408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mensual!$C$275:$C$408</c:f>
              <c:numCache>
                <c:ptCount val="134"/>
                <c:pt idx="0">
                  <c:v>172.34624697336562</c:v>
                </c:pt>
                <c:pt idx="1">
                  <c:v>151.65155131264916</c:v>
                </c:pt>
                <c:pt idx="2">
                  <c:v>164.4168618266979</c:v>
                </c:pt>
                <c:pt idx="3">
                  <c:v>171.03935185185185</c:v>
                </c:pt>
                <c:pt idx="4">
                  <c:v>177.12155963302752</c:v>
                </c:pt>
                <c:pt idx="5">
                  <c:v>169.6095890410959</c:v>
                </c:pt>
                <c:pt idx="6">
                  <c:v>177.702947845805</c:v>
                </c:pt>
                <c:pt idx="7">
                  <c:v>177.4944320712695</c:v>
                </c:pt>
                <c:pt idx="8">
                  <c:v>160.62472406181016</c:v>
                </c:pt>
                <c:pt idx="9">
                  <c:v>177.5849889624724</c:v>
                </c:pt>
                <c:pt idx="10">
                  <c:v>166.29295154185021</c:v>
                </c:pt>
                <c:pt idx="11">
                  <c:v>168.07625272331154</c:v>
                </c:pt>
                <c:pt idx="12">
                  <c:v>155.3405172413793</c:v>
                </c:pt>
                <c:pt idx="13">
                  <c:v>142.12314225053078</c:v>
                </c:pt>
                <c:pt idx="14">
                  <c:v>159.82241014799155</c:v>
                </c:pt>
                <c:pt idx="15">
                  <c:v>161.27100840336135</c:v>
                </c:pt>
                <c:pt idx="16">
                  <c:v>168.05882352941177</c:v>
                </c:pt>
                <c:pt idx="17">
                  <c:v>168.23125</c:v>
                </c:pt>
                <c:pt idx="18">
                  <c:v>180.65702479338842</c:v>
                </c:pt>
                <c:pt idx="19">
                  <c:v>180.9671457905544</c:v>
                </c:pt>
                <c:pt idx="20">
                  <c:v>180.12474437627813</c:v>
                </c:pt>
                <c:pt idx="21">
                  <c:v>189.5030549898167</c:v>
                </c:pt>
                <c:pt idx="22">
                  <c:v>187.3890020366599</c:v>
                </c:pt>
                <c:pt idx="23">
                  <c:v>199.5569105691057</c:v>
                </c:pt>
                <c:pt idx="24">
                  <c:v>192.2989898989899</c:v>
                </c:pt>
                <c:pt idx="25">
                  <c:v>176.21255060728745</c:v>
                </c:pt>
                <c:pt idx="26">
                  <c:v>202.56539235412475</c:v>
                </c:pt>
                <c:pt idx="27">
                  <c:v>202.65</c:v>
                </c:pt>
                <c:pt idx="28">
                  <c:v>207.4690618762475</c:v>
                </c:pt>
                <c:pt idx="29">
                  <c:v>207.83531746031747</c:v>
                </c:pt>
                <c:pt idx="30">
                  <c:v>233.46588693957116</c:v>
                </c:pt>
                <c:pt idx="31">
                  <c:v>218.44054580896687</c:v>
                </c:pt>
                <c:pt idx="32">
                  <c:v>215.34368932038834</c:v>
                </c:pt>
                <c:pt idx="33">
                  <c:v>221.33140655105973</c:v>
                </c:pt>
                <c:pt idx="34">
                  <c:v>215.8355640535373</c:v>
                </c:pt>
                <c:pt idx="35">
                  <c:v>225.98863636363637</c:v>
                </c:pt>
                <c:pt idx="36">
                  <c:v>212.10055865921788</c:v>
                </c:pt>
                <c:pt idx="37">
                  <c:v>198.50091743119265</c:v>
                </c:pt>
                <c:pt idx="38">
                  <c:v>214.04545454545453</c:v>
                </c:pt>
                <c:pt idx="39">
                  <c:v>211.74909747292418</c:v>
                </c:pt>
                <c:pt idx="40">
                  <c:v>217.30879712746858</c:v>
                </c:pt>
                <c:pt idx="41">
                  <c:v>207.23674911660777</c:v>
                </c:pt>
                <c:pt idx="42">
                  <c:v>214.94791666666666</c:v>
                </c:pt>
                <c:pt idx="43">
                  <c:v>213.24310344827586</c:v>
                </c:pt>
                <c:pt idx="44">
                  <c:v>206.9863247863248</c:v>
                </c:pt>
                <c:pt idx="45">
                  <c:v>215.05084745762713</c:v>
                </c:pt>
                <c:pt idx="46">
                  <c:v>207.8080808080808</c:v>
                </c:pt>
                <c:pt idx="47">
                  <c:v>217.34505862646566</c:v>
                </c:pt>
                <c:pt idx="48">
                  <c:v>203.02635914332785</c:v>
                </c:pt>
                <c:pt idx="49">
                  <c:v>179.35265700483092</c:v>
                </c:pt>
                <c:pt idx="50">
                  <c:v>202.70947030497592</c:v>
                </c:pt>
                <c:pt idx="51">
                  <c:v>193.309375</c:v>
                </c:pt>
                <c:pt idx="52">
                  <c:v>199.66403785488959</c:v>
                </c:pt>
                <c:pt idx="53">
                  <c:v>190.49921507064363</c:v>
                </c:pt>
                <c:pt idx="54">
                  <c:v>197.9798449612403</c:v>
                </c:pt>
                <c:pt idx="55">
                  <c:v>197.54095826893354</c:v>
                </c:pt>
                <c:pt idx="56">
                  <c:v>191.45762711864407</c:v>
                </c:pt>
                <c:pt idx="57">
                  <c:v>196.73660030627872</c:v>
                </c:pt>
                <c:pt idx="58">
                  <c:v>192.125</c:v>
                </c:pt>
                <c:pt idx="59">
                  <c:v>205.13939393939393</c:v>
                </c:pt>
                <c:pt idx="60">
                  <c:v>181.86404833836858</c:v>
                </c:pt>
                <c:pt idx="61">
                  <c:v>164.94410876132932</c:v>
                </c:pt>
                <c:pt idx="62">
                  <c:v>145.9218045112782</c:v>
                </c:pt>
                <c:pt idx="63">
                  <c:v>176.26608187134502</c:v>
                </c:pt>
                <c:pt idx="64">
                  <c:v>170.35797101449276</c:v>
                </c:pt>
                <c:pt idx="65">
                  <c:v>165.35302593659944</c:v>
                </c:pt>
                <c:pt idx="66">
                  <c:v>174.56695156695156</c:v>
                </c:pt>
                <c:pt idx="67">
                  <c:v>175.67613636363637</c:v>
                </c:pt>
                <c:pt idx="68">
                  <c:v>170.75495750708214</c:v>
                </c:pt>
                <c:pt idx="69">
                  <c:v>171.77042253521128</c:v>
                </c:pt>
                <c:pt idx="70">
                  <c:v>166.3492286115007</c:v>
                </c:pt>
                <c:pt idx="71">
                  <c:v>172.1225626740947</c:v>
                </c:pt>
                <c:pt idx="72">
                  <c:v>154.7961956521739</c:v>
                </c:pt>
                <c:pt idx="73">
                  <c:v>138.96644295302013</c:v>
                </c:pt>
                <c:pt idx="74">
                  <c:v>151.44933333333333</c:v>
                </c:pt>
                <c:pt idx="75">
                  <c:v>147.38</c:v>
                </c:pt>
                <c:pt idx="76">
                  <c:v>154.02384105960266</c:v>
                </c:pt>
                <c:pt idx="77">
                  <c:v>141.5568783068783</c:v>
                </c:pt>
                <c:pt idx="78">
                  <c:v>139.00658761528328</c:v>
                </c:pt>
                <c:pt idx="79">
                  <c:v>151.33947368421053</c:v>
                </c:pt>
                <c:pt idx="80">
                  <c:v>146.17894736842106</c:v>
                </c:pt>
                <c:pt idx="81">
                  <c:v>149.37007874015748</c:v>
                </c:pt>
                <c:pt idx="82">
                  <c:v>144.5589005235602</c:v>
                </c:pt>
                <c:pt idx="83">
                  <c:v>147.9520103761349</c:v>
                </c:pt>
                <c:pt idx="84">
                  <c:v>135.24324324324326</c:v>
                </c:pt>
                <c:pt idx="85">
                  <c:v>126.13554987212277</c:v>
                </c:pt>
                <c:pt idx="86">
                  <c:v>128.61470215462612</c:v>
                </c:pt>
                <c:pt idx="87">
                  <c:v>130.45696202531644</c:v>
                </c:pt>
                <c:pt idx="88">
                  <c:v>136.95465994962217</c:v>
                </c:pt>
                <c:pt idx="89">
                  <c:v>129.98872180451127</c:v>
                </c:pt>
                <c:pt idx="90">
                  <c:v>137.8</c:v>
                </c:pt>
                <c:pt idx="91">
                  <c:v>137.5275</c:v>
                </c:pt>
                <c:pt idx="92">
                  <c:v>132.00124843945068</c:v>
                </c:pt>
                <c:pt idx="93">
                  <c:v>135.03241895261846</c:v>
                </c:pt>
                <c:pt idx="94">
                  <c:v>126.80721393034825</c:v>
                </c:pt>
                <c:pt idx="95">
                  <c:v>132.46905940594058</c:v>
                </c:pt>
                <c:pt idx="96">
                  <c:v>122.98267326732673</c:v>
                </c:pt>
                <c:pt idx="97">
                  <c:v>107.9326923076923</c:v>
                </c:pt>
                <c:pt idx="98">
                  <c:v>123.716934487021</c:v>
                </c:pt>
                <c:pt idx="99">
                  <c:v>122.08426270136307</c:v>
                </c:pt>
                <c:pt idx="100">
                  <c:v>126.4188351920694</c:v>
                </c:pt>
                <c:pt idx="101">
                  <c:v>108.7871287128713</c:v>
                </c:pt>
                <c:pt idx="102">
                  <c:v>121.70617283950617</c:v>
                </c:pt>
                <c:pt idx="103">
                  <c:v>126.8</c:v>
                </c:pt>
                <c:pt idx="104">
                  <c:v>122.27649208282583</c:v>
                </c:pt>
                <c:pt idx="105">
                  <c:v>114.84043848964677</c:v>
                </c:pt>
                <c:pt idx="106">
                  <c:v>100.97812879708384</c:v>
                </c:pt>
                <c:pt idx="107">
                  <c:v>127.91414752116083</c:v>
                </c:pt>
                <c:pt idx="108">
                  <c:v>114.63164251207729</c:v>
                </c:pt>
                <c:pt idx="109">
                  <c:v>106.70070921985815</c:v>
                </c:pt>
                <c:pt idx="110">
                  <c:v>122.02719406674908</c:v>
                </c:pt>
                <c:pt idx="111">
                  <c:v>118.07785888077859</c:v>
                </c:pt>
                <c:pt idx="112">
                  <c:v>121.77061855670104</c:v>
                </c:pt>
                <c:pt idx="113">
                  <c:v>116.85803237858032</c:v>
                </c:pt>
                <c:pt idx="114">
                  <c:v>123.17939393939393</c:v>
                </c:pt>
                <c:pt idx="115">
                  <c:v>123.749343832021</c:v>
                </c:pt>
                <c:pt idx="116">
                  <c:v>122.59223300970874</c:v>
                </c:pt>
                <c:pt idx="117">
                  <c:v>125.10977080820265</c:v>
                </c:pt>
                <c:pt idx="118">
                  <c:v>120.44632086851628</c:v>
                </c:pt>
                <c:pt idx="119">
                  <c:v>135.65637065637065</c:v>
                </c:pt>
                <c:pt idx="120">
                  <c:v>116.608</c:v>
                </c:pt>
                <c:pt idx="121">
                  <c:v>105.17597087378641</c:v>
                </c:pt>
                <c:pt idx="122">
                  <c:v>116.32033096926713</c:v>
                </c:pt>
                <c:pt idx="123">
                  <c:v>114.85765124555161</c:v>
                </c:pt>
                <c:pt idx="124">
                  <c:v>120.37898936170212</c:v>
                </c:pt>
                <c:pt idx="125">
                  <c:v>118.4375</c:v>
                </c:pt>
                <c:pt idx="126">
                  <c:v>125.04373522458629</c:v>
                </c:pt>
                <c:pt idx="127">
                  <c:v>125.85512367491167</c:v>
                </c:pt>
                <c:pt idx="128">
                  <c:v>122.2514827995255</c:v>
                </c:pt>
                <c:pt idx="129">
                  <c:v>125.7451923076923</c:v>
                </c:pt>
                <c:pt idx="130">
                  <c:v>120.55408653846153</c:v>
                </c:pt>
                <c:pt idx="131">
                  <c:v>125.26460071513706</c:v>
                </c:pt>
                <c:pt idx="132">
                  <c:v>116.22157092614303</c:v>
                </c:pt>
                <c:pt idx="133">
                  <c:v>107.08920187793427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mensual!$D$274</c:f>
              <c:strCache>
                <c:ptCount val="1"/>
                <c:pt idx="0">
                  <c:v>Provincia de Córdoba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mensual!$A$275:$A$408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mensual!$D$275:$D$408</c:f>
              <c:numCache>
                <c:ptCount val="134"/>
                <c:pt idx="0">
                  <c:v>178.46534653465346</c:v>
                </c:pt>
                <c:pt idx="1">
                  <c:v>150.45631067961165</c:v>
                </c:pt>
                <c:pt idx="2">
                  <c:v>166.65384615384616</c:v>
                </c:pt>
                <c:pt idx="3">
                  <c:v>160.3679245283019</c:v>
                </c:pt>
                <c:pt idx="4">
                  <c:v>175.28301886792454</c:v>
                </c:pt>
                <c:pt idx="5">
                  <c:v>167.91509433962264</c:v>
                </c:pt>
                <c:pt idx="6">
                  <c:v>176.33333333333334</c:v>
                </c:pt>
                <c:pt idx="7">
                  <c:v>167.47321428571428</c:v>
                </c:pt>
                <c:pt idx="8">
                  <c:v>164.00892857142858</c:v>
                </c:pt>
                <c:pt idx="9">
                  <c:v>168.8053097345133</c:v>
                </c:pt>
                <c:pt idx="10">
                  <c:v>158.39473684210526</c:v>
                </c:pt>
                <c:pt idx="11">
                  <c:v>160.52586206896552</c:v>
                </c:pt>
                <c:pt idx="12">
                  <c:v>153.92241379310346</c:v>
                </c:pt>
                <c:pt idx="13">
                  <c:v>136.94017094017093</c:v>
                </c:pt>
                <c:pt idx="14">
                  <c:v>156.77118644067798</c:v>
                </c:pt>
                <c:pt idx="15">
                  <c:v>151.89166666666668</c:v>
                </c:pt>
                <c:pt idx="16">
                  <c:v>160.95867768595042</c:v>
                </c:pt>
                <c:pt idx="17">
                  <c:v>166.46280991735537</c:v>
                </c:pt>
                <c:pt idx="18">
                  <c:v>167.71900826446281</c:v>
                </c:pt>
                <c:pt idx="19">
                  <c:v>172.43333333333334</c:v>
                </c:pt>
                <c:pt idx="20">
                  <c:v>176.03305785123968</c:v>
                </c:pt>
                <c:pt idx="21">
                  <c:v>179.1869918699187</c:v>
                </c:pt>
                <c:pt idx="22">
                  <c:v>168.584</c:v>
                </c:pt>
                <c:pt idx="23">
                  <c:v>180.23015873015873</c:v>
                </c:pt>
                <c:pt idx="24">
                  <c:v>186.359375</c:v>
                </c:pt>
                <c:pt idx="25">
                  <c:v>171.859375</c:v>
                </c:pt>
                <c:pt idx="26">
                  <c:v>172.203125</c:v>
                </c:pt>
                <c:pt idx="27">
                  <c:v>205.34108527131784</c:v>
                </c:pt>
                <c:pt idx="28">
                  <c:v>192.51937984496124</c:v>
                </c:pt>
                <c:pt idx="29">
                  <c:v>207.2846153846154</c:v>
                </c:pt>
                <c:pt idx="30">
                  <c:v>194.56060606060606</c:v>
                </c:pt>
                <c:pt idx="31">
                  <c:v>216.62222222222223</c:v>
                </c:pt>
                <c:pt idx="32">
                  <c:v>203.74814814814815</c:v>
                </c:pt>
                <c:pt idx="33">
                  <c:v>211.73333333333332</c:v>
                </c:pt>
                <c:pt idx="34">
                  <c:v>201.43795620437956</c:v>
                </c:pt>
                <c:pt idx="35">
                  <c:v>226.14074074074074</c:v>
                </c:pt>
                <c:pt idx="36">
                  <c:v>199.19858156028369</c:v>
                </c:pt>
                <c:pt idx="37">
                  <c:v>197.36805555555554</c:v>
                </c:pt>
                <c:pt idx="38">
                  <c:v>206.03472222222223</c:v>
                </c:pt>
                <c:pt idx="39">
                  <c:v>204.31506849315068</c:v>
                </c:pt>
                <c:pt idx="40">
                  <c:v>206.14383561643837</c:v>
                </c:pt>
                <c:pt idx="41">
                  <c:v>197.3972602739726</c:v>
                </c:pt>
                <c:pt idx="42">
                  <c:v>199.77564102564102</c:v>
                </c:pt>
                <c:pt idx="43">
                  <c:v>197.76129032258063</c:v>
                </c:pt>
                <c:pt idx="44">
                  <c:v>187.52866242038218</c:v>
                </c:pt>
                <c:pt idx="45">
                  <c:v>195.4367088607595</c:v>
                </c:pt>
                <c:pt idx="46">
                  <c:v>185.30817610062894</c:v>
                </c:pt>
                <c:pt idx="47">
                  <c:v>183.11180124223603</c:v>
                </c:pt>
                <c:pt idx="48">
                  <c:v>199.5878787878788</c:v>
                </c:pt>
                <c:pt idx="49">
                  <c:v>170.59638554216866</c:v>
                </c:pt>
                <c:pt idx="50">
                  <c:v>181.5654761904762</c:v>
                </c:pt>
                <c:pt idx="51">
                  <c:v>173.98816568047337</c:v>
                </c:pt>
                <c:pt idx="52">
                  <c:v>177.2235294117647</c:v>
                </c:pt>
                <c:pt idx="53">
                  <c:v>172.47368421052633</c:v>
                </c:pt>
                <c:pt idx="54">
                  <c:v>183.61988304093566</c:v>
                </c:pt>
                <c:pt idx="55">
                  <c:v>179.37790697674419</c:v>
                </c:pt>
                <c:pt idx="56">
                  <c:v>171.83333333333334</c:v>
                </c:pt>
                <c:pt idx="57">
                  <c:v>176.3542857142857</c:v>
                </c:pt>
                <c:pt idx="58">
                  <c:v>163.85955056179776</c:v>
                </c:pt>
                <c:pt idx="59">
                  <c:v>177.64245810055866</c:v>
                </c:pt>
                <c:pt idx="60">
                  <c:v>164.47191011235955</c:v>
                </c:pt>
                <c:pt idx="61">
                  <c:v>150.87912087912088</c:v>
                </c:pt>
                <c:pt idx="62">
                  <c:v>160.8360655737705</c:v>
                </c:pt>
                <c:pt idx="63">
                  <c:v>160.93010752688173</c:v>
                </c:pt>
                <c:pt idx="64">
                  <c:v>154.0159574468085</c:v>
                </c:pt>
                <c:pt idx="65">
                  <c:v>147.87301587301587</c:v>
                </c:pt>
                <c:pt idx="66">
                  <c:v>156.12698412698413</c:v>
                </c:pt>
                <c:pt idx="67">
                  <c:v>158.4973544973545</c:v>
                </c:pt>
                <c:pt idx="68">
                  <c:v>146.84455958549222</c:v>
                </c:pt>
                <c:pt idx="69">
                  <c:v>148.8556701030928</c:v>
                </c:pt>
                <c:pt idx="70">
                  <c:v>142.9278350515464</c:v>
                </c:pt>
                <c:pt idx="71">
                  <c:v>140.12244897959184</c:v>
                </c:pt>
                <c:pt idx="72">
                  <c:v>156.5279187817259</c:v>
                </c:pt>
                <c:pt idx="73">
                  <c:v>132.77272727272728</c:v>
                </c:pt>
                <c:pt idx="74">
                  <c:v>141.9145728643216</c:v>
                </c:pt>
                <c:pt idx="75">
                  <c:v>135.675</c:v>
                </c:pt>
                <c:pt idx="76">
                  <c:v>133.6039603960396</c:v>
                </c:pt>
                <c:pt idx="77">
                  <c:v>134.06435643564356</c:v>
                </c:pt>
                <c:pt idx="78">
                  <c:v>122.66502463054188</c:v>
                </c:pt>
                <c:pt idx="79">
                  <c:v>137.27317073170732</c:v>
                </c:pt>
                <c:pt idx="80">
                  <c:v>128.5096153846154</c:v>
                </c:pt>
                <c:pt idx="81">
                  <c:v>131.96172248803828</c:v>
                </c:pt>
                <c:pt idx="82">
                  <c:v>126.9951923076923</c:v>
                </c:pt>
                <c:pt idx="83">
                  <c:v>133.8967136150235</c:v>
                </c:pt>
                <c:pt idx="84">
                  <c:v>123.94835680751174</c:v>
                </c:pt>
                <c:pt idx="85">
                  <c:v>120.86792452830188</c:v>
                </c:pt>
                <c:pt idx="86">
                  <c:v>125.06132075471699</c:v>
                </c:pt>
                <c:pt idx="87">
                  <c:v>119.4766355140187</c:v>
                </c:pt>
                <c:pt idx="88">
                  <c:v>123.90654205607477</c:v>
                </c:pt>
                <c:pt idx="89">
                  <c:v>121.97222222222223</c:v>
                </c:pt>
                <c:pt idx="90">
                  <c:v>124.77209302325582</c:v>
                </c:pt>
                <c:pt idx="91">
                  <c:v>125.28372093023256</c:v>
                </c:pt>
                <c:pt idx="92">
                  <c:v>118.54587155963303</c:v>
                </c:pt>
                <c:pt idx="93">
                  <c:v>121.98165137614679</c:v>
                </c:pt>
                <c:pt idx="94">
                  <c:v>113.39189189189189</c:v>
                </c:pt>
                <c:pt idx="95">
                  <c:v>120.4439461883408</c:v>
                </c:pt>
                <c:pt idx="96">
                  <c:v>112.20535714285714</c:v>
                </c:pt>
                <c:pt idx="97">
                  <c:v>105</c:v>
                </c:pt>
                <c:pt idx="98">
                  <c:v>111.27111111111111</c:v>
                </c:pt>
                <c:pt idx="99">
                  <c:v>108.99111111111111</c:v>
                </c:pt>
                <c:pt idx="100">
                  <c:v>114.61504424778761</c:v>
                </c:pt>
                <c:pt idx="101">
                  <c:v>113.91592920353982</c:v>
                </c:pt>
                <c:pt idx="102">
                  <c:v>114.94273127753304</c:v>
                </c:pt>
                <c:pt idx="103">
                  <c:v>116.84581497797357</c:v>
                </c:pt>
                <c:pt idx="104">
                  <c:v>114.89867841409692</c:v>
                </c:pt>
                <c:pt idx="105">
                  <c:v>116.95594713656388</c:v>
                </c:pt>
                <c:pt idx="106">
                  <c:v>112.69603524229075</c:v>
                </c:pt>
                <c:pt idx="107">
                  <c:v>119.71304347826087</c:v>
                </c:pt>
                <c:pt idx="108">
                  <c:v>111.95217391304348</c:v>
                </c:pt>
                <c:pt idx="109">
                  <c:v>104.59565217391304</c:v>
                </c:pt>
                <c:pt idx="110">
                  <c:v>135.74358974358975</c:v>
                </c:pt>
                <c:pt idx="111">
                  <c:v>116.29694323144105</c:v>
                </c:pt>
                <c:pt idx="112">
                  <c:v>119.5065502183406</c:v>
                </c:pt>
                <c:pt idx="113">
                  <c:v>116.70742358078603</c:v>
                </c:pt>
                <c:pt idx="114">
                  <c:v>125.35652173913043</c:v>
                </c:pt>
                <c:pt idx="115">
                  <c:v>122.47413793103448</c:v>
                </c:pt>
                <c:pt idx="116">
                  <c:v>119.42241379310344</c:v>
                </c:pt>
                <c:pt idx="117">
                  <c:v>123.17596566523605</c:v>
                </c:pt>
                <c:pt idx="118">
                  <c:v>117.85836909871244</c:v>
                </c:pt>
                <c:pt idx="119">
                  <c:v>127.04721030042919</c:v>
                </c:pt>
                <c:pt idx="120">
                  <c:v>118.1025641025641</c:v>
                </c:pt>
                <c:pt idx="121">
                  <c:v>112.18454935622317</c:v>
                </c:pt>
                <c:pt idx="122">
                  <c:v>122.72103004291846</c:v>
                </c:pt>
                <c:pt idx="123">
                  <c:v>121.79237288135593</c:v>
                </c:pt>
                <c:pt idx="124">
                  <c:v>124.68085106382979</c:v>
                </c:pt>
                <c:pt idx="125">
                  <c:v>126.20851063829787</c:v>
                </c:pt>
                <c:pt idx="126">
                  <c:v>133.23605150214593</c:v>
                </c:pt>
                <c:pt idx="127">
                  <c:v>133.68376068376068</c:v>
                </c:pt>
                <c:pt idx="128">
                  <c:v>130.64255319148936</c:v>
                </c:pt>
                <c:pt idx="129">
                  <c:v>132.1153846153846</c:v>
                </c:pt>
                <c:pt idx="130">
                  <c:v>128.5811965811966</c:v>
                </c:pt>
                <c:pt idx="131">
                  <c:v>137.64957264957266</c:v>
                </c:pt>
                <c:pt idx="132">
                  <c:v>127.9063829787234</c:v>
                </c:pt>
                <c:pt idx="133">
                  <c:v>123.82553191489362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mensual!$E$274</c:f>
              <c:strCache>
                <c:ptCount val="1"/>
                <c:pt idx="0">
                  <c:v>Provincia de Santa Fé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mensual!$A$275:$A$408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mensual!$E$275:$E$408</c:f>
              <c:numCache>
                <c:ptCount val="134"/>
                <c:pt idx="0">
                  <c:v>174.546875</c:v>
                </c:pt>
                <c:pt idx="1">
                  <c:v>158.890625</c:v>
                </c:pt>
                <c:pt idx="2">
                  <c:v>183.234375</c:v>
                </c:pt>
                <c:pt idx="3">
                  <c:v>185.4375</c:v>
                </c:pt>
                <c:pt idx="4">
                  <c:v>190.28125</c:v>
                </c:pt>
                <c:pt idx="5">
                  <c:v>177.38805970149255</c:v>
                </c:pt>
                <c:pt idx="6">
                  <c:v>187.77611940298507</c:v>
                </c:pt>
                <c:pt idx="7">
                  <c:v>198.08955223880596</c:v>
                </c:pt>
                <c:pt idx="8">
                  <c:v>181.32835820895522</c:v>
                </c:pt>
                <c:pt idx="9">
                  <c:v>200.98507462686567</c:v>
                </c:pt>
                <c:pt idx="10">
                  <c:v>178.28571428571428</c:v>
                </c:pt>
                <c:pt idx="11">
                  <c:v>161.67142857142858</c:v>
                </c:pt>
                <c:pt idx="12">
                  <c:v>173.77142857142857</c:v>
                </c:pt>
                <c:pt idx="13">
                  <c:v>149.3</c:v>
                </c:pt>
                <c:pt idx="14">
                  <c:v>156.0857142857143</c:v>
                </c:pt>
                <c:pt idx="15">
                  <c:v>183.67142857142858</c:v>
                </c:pt>
                <c:pt idx="16">
                  <c:v>184.1267605633803</c:v>
                </c:pt>
                <c:pt idx="17">
                  <c:v>173.88732394366198</c:v>
                </c:pt>
                <c:pt idx="18">
                  <c:v>203.22222222222223</c:v>
                </c:pt>
                <c:pt idx="19">
                  <c:v>193.51388888888889</c:v>
                </c:pt>
                <c:pt idx="20">
                  <c:v>196.80555555555554</c:v>
                </c:pt>
                <c:pt idx="21">
                  <c:v>202.86111111111111</c:v>
                </c:pt>
                <c:pt idx="22">
                  <c:v>199.56164383561645</c:v>
                </c:pt>
                <c:pt idx="23">
                  <c:v>195.82191780821918</c:v>
                </c:pt>
                <c:pt idx="24">
                  <c:v>212.83561643835617</c:v>
                </c:pt>
                <c:pt idx="25">
                  <c:v>182.95945945945945</c:v>
                </c:pt>
                <c:pt idx="26">
                  <c:v>194.52702702702703</c:v>
                </c:pt>
                <c:pt idx="27">
                  <c:v>225.95945945945945</c:v>
                </c:pt>
                <c:pt idx="28">
                  <c:v>219.5810810810811</c:v>
                </c:pt>
                <c:pt idx="29">
                  <c:v>224.2972972972973</c:v>
                </c:pt>
                <c:pt idx="30">
                  <c:v>239.3421052631579</c:v>
                </c:pt>
                <c:pt idx="31">
                  <c:v>237.72727272727272</c:v>
                </c:pt>
                <c:pt idx="32">
                  <c:v>233.21518987341773</c:v>
                </c:pt>
                <c:pt idx="33">
                  <c:v>237.7375</c:v>
                </c:pt>
                <c:pt idx="34">
                  <c:v>219.8625</c:v>
                </c:pt>
                <c:pt idx="35">
                  <c:v>255.47619047619048</c:v>
                </c:pt>
                <c:pt idx="36">
                  <c:v>213.90588235294118</c:v>
                </c:pt>
                <c:pt idx="37">
                  <c:v>202.66666666666666</c:v>
                </c:pt>
                <c:pt idx="38">
                  <c:v>218.08988764044943</c:v>
                </c:pt>
                <c:pt idx="39">
                  <c:v>225.35632183908046</c:v>
                </c:pt>
                <c:pt idx="40">
                  <c:v>231.36363636363637</c:v>
                </c:pt>
                <c:pt idx="41">
                  <c:v>215.36666666666667</c:v>
                </c:pt>
                <c:pt idx="42">
                  <c:v>232.67391304347825</c:v>
                </c:pt>
                <c:pt idx="43">
                  <c:v>225.9891304347826</c:v>
                </c:pt>
                <c:pt idx="44">
                  <c:v>223.34782608695653</c:v>
                </c:pt>
                <c:pt idx="45">
                  <c:v>230.04301075268816</c:v>
                </c:pt>
                <c:pt idx="46">
                  <c:v>220.1505376344086</c:v>
                </c:pt>
                <c:pt idx="47">
                  <c:v>225.78125</c:v>
                </c:pt>
                <c:pt idx="48">
                  <c:v>203.17708333333334</c:v>
                </c:pt>
                <c:pt idx="49">
                  <c:v>191.98958333333334</c:v>
                </c:pt>
                <c:pt idx="50">
                  <c:v>216.08333333333334</c:v>
                </c:pt>
                <c:pt idx="51">
                  <c:v>216.1875</c:v>
                </c:pt>
                <c:pt idx="52">
                  <c:v>221.29166666666666</c:v>
                </c:pt>
                <c:pt idx="53">
                  <c:v>214</c:v>
                </c:pt>
                <c:pt idx="54">
                  <c:v>222.25510204081633</c:v>
                </c:pt>
                <c:pt idx="55">
                  <c:v>221.90816326530611</c:v>
                </c:pt>
                <c:pt idx="56">
                  <c:v>213.70408163265307</c:v>
                </c:pt>
                <c:pt idx="57">
                  <c:v>219</c:v>
                </c:pt>
                <c:pt idx="58">
                  <c:v>208.1122448979592</c:v>
                </c:pt>
                <c:pt idx="59">
                  <c:v>216.26262626262627</c:v>
                </c:pt>
                <c:pt idx="60">
                  <c:v>189.63725490196077</c:v>
                </c:pt>
                <c:pt idx="61">
                  <c:v>173.72115384615384</c:v>
                </c:pt>
                <c:pt idx="62">
                  <c:v>195.85714285714286</c:v>
                </c:pt>
                <c:pt idx="63">
                  <c:v>186.21904761904761</c:v>
                </c:pt>
                <c:pt idx="64">
                  <c:v>200.36190476190475</c:v>
                </c:pt>
                <c:pt idx="65">
                  <c:v>184.0952380952381</c:v>
                </c:pt>
                <c:pt idx="66">
                  <c:v>192.20560747663552</c:v>
                </c:pt>
                <c:pt idx="67">
                  <c:v>196.61682242990653</c:v>
                </c:pt>
                <c:pt idx="68">
                  <c:v>187.34579439252337</c:v>
                </c:pt>
                <c:pt idx="69">
                  <c:v>186.0467289719626</c:v>
                </c:pt>
                <c:pt idx="70">
                  <c:v>179.5045871559633</c:v>
                </c:pt>
                <c:pt idx="71">
                  <c:v>175.70535714285714</c:v>
                </c:pt>
                <c:pt idx="72">
                  <c:v>164.96491228070175</c:v>
                </c:pt>
                <c:pt idx="73">
                  <c:v>152.19298245614036</c:v>
                </c:pt>
                <c:pt idx="74">
                  <c:v>165.24347826086955</c:v>
                </c:pt>
                <c:pt idx="75">
                  <c:v>159.2521739130435</c:v>
                </c:pt>
                <c:pt idx="76">
                  <c:v>171.49137931034483</c:v>
                </c:pt>
                <c:pt idx="77">
                  <c:v>165.63247863247864</c:v>
                </c:pt>
                <c:pt idx="78">
                  <c:v>154.85470085470087</c:v>
                </c:pt>
                <c:pt idx="79">
                  <c:v>169.30769230769232</c:v>
                </c:pt>
                <c:pt idx="80">
                  <c:v>158.2051282051282</c:v>
                </c:pt>
                <c:pt idx="81">
                  <c:v>162.60169491525423</c:v>
                </c:pt>
                <c:pt idx="82">
                  <c:v>155.45378151260505</c:v>
                </c:pt>
                <c:pt idx="83">
                  <c:v>159.41176470588235</c:v>
                </c:pt>
                <c:pt idx="84">
                  <c:v>143.91666666666666</c:v>
                </c:pt>
                <c:pt idx="85">
                  <c:v>137.95</c:v>
                </c:pt>
                <c:pt idx="86">
                  <c:v>145.07438016528926</c:v>
                </c:pt>
                <c:pt idx="87">
                  <c:v>141.81147540983608</c:v>
                </c:pt>
                <c:pt idx="88">
                  <c:v>154.59016393442624</c:v>
                </c:pt>
                <c:pt idx="89">
                  <c:v>146.75409836065575</c:v>
                </c:pt>
                <c:pt idx="90">
                  <c:v>152.13114754098362</c:v>
                </c:pt>
                <c:pt idx="91">
                  <c:v>154.90983606557376</c:v>
                </c:pt>
                <c:pt idx="92">
                  <c:v>148.08943089430895</c:v>
                </c:pt>
                <c:pt idx="93">
                  <c:v>147.88888888888889</c:v>
                </c:pt>
                <c:pt idx="94">
                  <c:v>138.44444444444446</c:v>
                </c:pt>
                <c:pt idx="95">
                  <c:v>118.73809523809524</c:v>
                </c:pt>
                <c:pt idx="96">
                  <c:v>129.93700787401573</c:v>
                </c:pt>
                <c:pt idx="97">
                  <c:v>128.25</c:v>
                </c:pt>
                <c:pt idx="98">
                  <c:v>138.20967741935485</c:v>
                </c:pt>
                <c:pt idx="99">
                  <c:v>134.015873015873</c:v>
                </c:pt>
                <c:pt idx="100">
                  <c:v>140.5</c:v>
                </c:pt>
                <c:pt idx="101">
                  <c:v>140.33333333333334</c:v>
                </c:pt>
                <c:pt idx="102">
                  <c:v>140.15873015873015</c:v>
                </c:pt>
                <c:pt idx="103">
                  <c:v>145.54761904761904</c:v>
                </c:pt>
                <c:pt idx="104">
                  <c:v>143.94444444444446</c:v>
                </c:pt>
                <c:pt idx="105">
                  <c:v>145.9126984126984</c:v>
                </c:pt>
                <c:pt idx="106">
                  <c:v>136.18253968253967</c:v>
                </c:pt>
                <c:pt idx="107">
                  <c:v>146.11111111111111</c:v>
                </c:pt>
                <c:pt idx="108">
                  <c:v>126.60606060606061</c:v>
                </c:pt>
                <c:pt idx="109">
                  <c:v>118.03030303030303</c:v>
                </c:pt>
                <c:pt idx="110">
                  <c:v>132.87121212121212</c:v>
                </c:pt>
                <c:pt idx="111">
                  <c:v>130.53731343283582</c:v>
                </c:pt>
                <c:pt idx="112">
                  <c:v>134.96268656716418</c:v>
                </c:pt>
                <c:pt idx="113">
                  <c:v>135.07462686567163</c:v>
                </c:pt>
                <c:pt idx="114">
                  <c:v>142.1044776119403</c:v>
                </c:pt>
                <c:pt idx="115">
                  <c:v>142.41044776119404</c:v>
                </c:pt>
                <c:pt idx="116">
                  <c:v>138.17164179104478</c:v>
                </c:pt>
                <c:pt idx="117">
                  <c:v>140.544776119403</c:v>
                </c:pt>
                <c:pt idx="118">
                  <c:v>134.73880597014926</c:v>
                </c:pt>
                <c:pt idx="119">
                  <c:v>140.3111111111111</c:v>
                </c:pt>
                <c:pt idx="120">
                  <c:v>127.98518518518519</c:v>
                </c:pt>
                <c:pt idx="121">
                  <c:v>120.33333333333334</c:v>
                </c:pt>
                <c:pt idx="122">
                  <c:v>134.0514705882353</c:v>
                </c:pt>
                <c:pt idx="123">
                  <c:v>132.93382352941177</c:v>
                </c:pt>
                <c:pt idx="124">
                  <c:v>138.4485294117647</c:v>
                </c:pt>
                <c:pt idx="125">
                  <c:v>138.08823529411765</c:v>
                </c:pt>
                <c:pt idx="126">
                  <c:v>145.13970588235293</c:v>
                </c:pt>
                <c:pt idx="127">
                  <c:v>144.01459854014598</c:v>
                </c:pt>
                <c:pt idx="128">
                  <c:v>138.36496350364965</c:v>
                </c:pt>
                <c:pt idx="129">
                  <c:v>142.38686131386862</c:v>
                </c:pt>
                <c:pt idx="130">
                  <c:v>137.55474452554745</c:v>
                </c:pt>
                <c:pt idx="131">
                  <c:v>141.44202898550725</c:v>
                </c:pt>
                <c:pt idx="132">
                  <c:v>128.34057971014494</c:v>
                </c:pt>
                <c:pt idx="133">
                  <c:v>119.57971014492753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mensual!$F$274</c:f>
              <c:strCache>
                <c:ptCount val="1"/>
                <c:pt idx="0">
                  <c:v>Total del País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mensual!$A$275:$A$408</c:f>
              <c:strCache>
                <c:ptCount val="13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</c:strCache>
            </c:strRef>
          </c:cat>
          <c:val>
            <c:numRef>
              <c:f>mensual!$F$275:$F$408</c:f>
              <c:numCache>
                <c:ptCount val="134"/>
                <c:pt idx="0">
                  <c:v>165.53142857142856</c:v>
                </c:pt>
                <c:pt idx="1">
                  <c:v>146.80090497737555</c:v>
                </c:pt>
                <c:pt idx="2">
                  <c:v>164.98096304591266</c:v>
                </c:pt>
                <c:pt idx="3">
                  <c:v>166.36655592469546</c:v>
                </c:pt>
                <c:pt idx="4">
                  <c:v>173.88986784140968</c:v>
                </c:pt>
                <c:pt idx="5">
                  <c:v>167.35339168490154</c:v>
                </c:pt>
                <c:pt idx="6">
                  <c:v>174.11847826086955</c:v>
                </c:pt>
                <c:pt idx="7">
                  <c:v>175.14898177920685</c:v>
                </c:pt>
                <c:pt idx="8">
                  <c:v>161.7563829787234</c:v>
                </c:pt>
                <c:pt idx="9">
                  <c:v>173.4396186440678</c:v>
                </c:pt>
                <c:pt idx="10">
                  <c:v>163.55941114616192</c:v>
                </c:pt>
                <c:pt idx="11">
                  <c:v>161.8970893970894</c:v>
                </c:pt>
                <c:pt idx="12">
                  <c:v>150.59877800407332</c:v>
                </c:pt>
                <c:pt idx="13">
                  <c:v>136.87311178247734</c:v>
                </c:pt>
                <c:pt idx="14">
                  <c:v>154.5145436308927</c:v>
                </c:pt>
                <c:pt idx="15">
                  <c:v>156.76441351888667</c:v>
                </c:pt>
                <c:pt idx="16">
                  <c:v>163.4340931615461</c:v>
                </c:pt>
                <c:pt idx="17">
                  <c:v>163.38795656465942</c:v>
                </c:pt>
                <c:pt idx="18">
                  <c:v>176.17173699705594</c:v>
                </c:pt>
                <c:pt idx="19">
                  <c:v>176.07240704500978</c:v>
                </c:pt>
                <c:pt idx="20">
                  <c:v>176.57534246575344</c:v>
                </c:pt>
                <c:pt idx="21">
                  <c:v>183.25822050290137</c:v>
                </c:pt>
                <c:pt idx="22">
                  <c:v>180.27071290944124</c:v>
                </c:pt>
                <c:pt idx="23">
                  <c:v>190.0172910662824</c:v>
                </c:pt>
                <c:pt idx="24">
                  <c:v>184.54441260744986</c:v>
                </c:pt>
                <c:pt idx="25">
                  <c:v>170.70296084049664</c:v>
                </c:pt>
                <c:pt idx="26">
                  <c:v>191.681861348528</c:v>
                </c:pt>
                <c:pt idx="27">
                  <c:v>199.38715769593958</c:v>
                </c:pt>
                <c:pt idx="28">
                  <c:v>201.97360980207353</c:v>
                </c:pt>
                <c:pt idx="29">
                  <c:v>203.92790262172284</c:v>
                </c:pt>
                <c:pt idx="30">
                  <c:v>220.06555863342567</c:v>
                </c:pt>
                <c:pt idx="31">
                  <c:v>215.95608417200367</c:v>
                </c:pt>
                <c:pt idx="32">
                  <c:v>210.54859218891917</c:v>
                </c:pt>
                <c:pt idx="33">
                  <c:v>217.41787003610108</c:v>
                </c:pt>
                <c:pt idx="34">
                  <c:v>210.48343777976723</c:v>
                </c:pt>
                <c:pt idx="35">
                  <c:v>222.67727674624226</c:v>
                </c:pt>
                <c:pt idx="36">
                  <c:v>203.9695652173913</c:v>
                </c:pt>
                <c:pt idx="37">
                  <c:v>195.73670668953687</c:v>
                </c:pt>
                <c:pt idx="38">
                  <c:v>210.99151103565364</c:v>
                </c:pt>
                <c:pt idx="39">
                  <c:v>209.05130361648443</c:v>
                </c:pt>
                <c:pt idx="40">
                  <c:v>213.39366138448707</c:v>
                </c:pt>
                <c:pt idx="41">
                  <c:v>204.45185185185184</c:v>
                </c:pt>
                <c:pt idx="42">
                  <c:v>211.48314606741573</c:v>
                </c:pt>
                <c:pt idx="43">
                  <c:v>209.54030327214684</c:v>
                </c:pt>
                <c:pt idx="44">
                  <c:v>203.46080760095012</c:v>
                </c:pt>
                <c:pt idx="45">
                  <c:v>209.9442262372349</c:v>
                </c:pt>
                <c:pt idx="46">
                  <c:v>201.65007776049768</c:v>
                </c:pt>
                <c:pt idx="47">
                  <c:v>207.84420567920185</c:v>
                </c:pt>
                <c:pt idx="48">
                  <c:v>194.6767600302801</c:v>
                </c:pt>
                <c:pt idx="49">
                  <c:v>176.69167291822956</c:v>
                </c:pt>
                <c:pt idx="50">
                  <c:v>196.74906924795235</c:v>
                </c:pt>
                <c:pt idx="51">
                  <c:v>190.5837600585223</c:v>
                </c:pt>
                <c:pt idx="52">
                  <c:v>196.04099560761347</c:v>
                </c:pt>
                <c:pt idx="53">
                  <c:v>189.68467153284672</c:v>
                </c:pt>
                <c:pt idx="54">
                  <c:v>197.59347826086957</c:v>
                </c:pt>
                <c:pt idx="55">
                  <c:v>195.62904385334292</c:v>
                </c:pt>
                <c:pt idx="56">
                  <c:v>188.1042112776588</c:v>
                </c:pt>
                <c:pt idx="57">
                  <c:v>192.59872611464968</c:v>
                </c:pt>
                <c:pt idx="58">
                  <c:v>183.93833216538192</c:v>
                </c:pt>
                <c:pt idx="59">
                  <c:v>195.15760111576012</c:v>
                </c:pt>
                <c:pt idx="60">
                  <c:v>173.28118538938662</c:v>
                </c:pt>
                <c:pt idx="61">
                  <c:v>158.72416153319645</c:v>
                </c:pt>
                <c:pt idx="62">
                  <c:v>159.64106050305915</c:v>
                </c:pt>
                <c:pt idx="63">
                  <c:v>170.09491978609626</c:v>
                </c:pt>
                <c:pt idx="64">
                  <c:v>169.4611811546118</c:v>
                </c:pt>
                <c:pt idx="65">
                  <c:v>162.49736147757255</c:v>
                </c:pt>
                <c:pt idx="66">
                  <c:v>170.83366077275704</c:v>
                </c:pt>
                <c:pt idx="67">
                  <c:v>172.88242978445462</c:v>
                </c:pt>
                <c:pt idx="68">
                  <c:v>165.72697795071335</c:v>
                </c:pt>
                <c:pt idx="69">
                  <c:v>165.94197292069632</c:v>
                </c:pt>
                <c:pt idx="70">
                  <c:v>160.2026854219949</c:v>
                </c:pt>
                <c:pt idx="71">
                  <c:v>163.66645609602023</c:v>
                </c:pt>
                <c:pt idx="72">
                  <c:v>151.73723536737236</c:v>
                </c:pt>
                <c:pt idx="73">
                  <c:v>135.9280442804428</c:v>
                </c:pt>
                <c:pt idx="74">
                  <c:v>148.87819732034106</c:v>
                </c:pt>
                <c:pt idx="75">
                  <c:v>144.16362530413625</c:v>
                </c:pt>
                <c:pt idx="76">
                  <c:v>149.53869407496978</c:v>
                </c:pt>
                <c:pt idx="77">
                  <c:v>141.34115523465704</c:v>
                </c:pt>
                <c:pt idx="78">
                  <c:v>135.64289994008388</c:v>
                </c:pt>
                <c:pt idx="79">
                  <c:v>147.72835820895523</c:v>
                </c:pt>
                <c:pt idx="80">
                  <c:v>141.03633114949375</c:v>
                </c:pt>
                <c:pt idx="81">
                  <c:v>144.69436201780417</c:v>
                </c:pt>
                <c:pt idx="82">
                  <c:v>139.08234597156397</c:v>
                </c:pt>
                <c:pt idx="83">
                  <c:v>144.34450323339212</c:v>
                </c:pt>
                <c:pt idx="84">
                  <c:v>130.99415204678363</c:v>
                </c:pt>
                <c:pt idx="85">
                  <c:v>124.1389375364857</c:v>
                </c:pt>
                <c:pt idx="86">
                  <c:v>133.6568115942029</c:v>
                </c:pt>
                <c:pt idx="87">
                  <c:v>127.80979827089337</c:v>
                </c:pt>
                <c:pt idx="88">
                  <c:v>134.69465209890743</c:v>
                </c:pt>
                <c:pt idx="89">
                  <c:v>129.46849942726232</c:v>
                </c:pt>
                <c:pt idx="90">
                  <c:v>135.46365197481396</c:v>
                </c:pt>
                <c:pt idx="91">
                  <c:v>135.3942857142857</c:v>
                </c:pt>
                <c:pt idx="92">
                  <c:v>129.5287421741605</c:v>
                </c:pt>
                <c:pt idx="93">
                  <c:v>132.4253265190233</c:v>
                </c:pt>
                <c:pt idx="94">
                  <c:v>124.30530474040631</c:v>
                </c:pt>
                <c:pt idx="95">
                  <c:v>130.43556555993246</c:v>
                </c:pt>
                <c:pt idx="96">
                  <c:v>120.12366498032603</c:v>
                </c:pt>
                <c:pt idx="97">
                  <c:v>108.53970016657412</c:v>
                </c:pt>
                <c:pt idx="98">
                  <c:v>121.74370453273643</c:v>
                </c:pt>
                <c:pt idx="99">
                  <c:v>119.53471444568869</c:v>
                </c:pt>
                <c:pt idx="100">
                  <c:v>125.03914988814317</c:v>
                </c:pt>
                <c:pt idx="101">
                  <c:v>116.02565532626882</c:v>
                </c:pt>
                <c:pt idx="102">
                  <c:v>121.57690172126597</c:v>
                </c:pt>
                <c:pt idx="103">
                  <c:v>125.7369553226696</c:v>
                </c:pt>
                <c:pt idx="104">
                  <c:v>122.44052863436123</c:v>
                </c:pt>
                <c:pt idx="105">
                  <c:v>119.77710511832692</c:v>
                </c:pt>
                <c:pt idx="106">
                  <c:v>110.41483516483517</c:v>
                </c:pt>
                <c:pt idx="107">
                  <c:v>127.19868637110017</c:v>
                </c:pt>
                <c:pt idx="108">
                  <c:v>114.11934604904633</c:v>
                </c:pt>
                <c:pt idx="109">
                  <c:v>106.58620689655173</c:v>
                </c:pt>
                <c:pt idx="110">
                  <c:v>122.97591036414566</c:v>
                </c:pt>
                <c:pt idx="111">
                  <c:v>118.5</c:v>
                </c:pt>
                <c:pt idx="112">
                  <c:v>122.29737283398546</c:v>
                </c:pt>
                <c:pt idx="113">
                  <c:v>118.96861233480176</c:v>
                </c:pt>
                <c:pt idx="114">
                  <c:v>125.3867463335144</c:v>
                </c:pt>
                <c:pt idx="115">
                  <c:v>125.33745087029759</c:v>
                </c:pt>
                <c:pt idx="116">
                  <c:v>122.52979414951245</c:v>
                </c:pt>
                <c:pt idx="117">
                  <c:v>124.53448275862068</c:v>
                </c:pt>
                <c:pt idx="118">
                  <c:v>119.64816810344827</c:v>
                </c:pt>
                <c:pt idx="119">
                  <c:v>130.47397563676634</c:v>
                </c:pt>
                <c:pt idx="120">
                  <c:v>116.07752808988764</c:v>
                </c:pt>
                <c:pt idx="121">
                  <c:v>107.65353480841878</c:v>
                </c:pt>
                <c:pt idx="122">
                  <c:v>119.26492537313433</c:v>
                </c:pt>
                <c:pt idx="123">
                  <c:v>117.67376263970196</c:v>
                </c:pt>
                <c:pt idx="124">
                  <c:v>122.68697596422582</c:v>
                </c:pt>
                <c:pt idx="125">
                  <c:v>121.41909814323607</c:v>
                </c:pt>
                <c:pt idx="126">
                  <c:v>124.98092209856915</c:v>
                </c:pt>
                <c:pt idx="127">
                  <c:v>127.83148441627047</c:v>
                </c:pt>
                <c:pt idx="128">
                  <c:v>123.76427061310783</c:v>
                </c:pt>
                <c:pt idx="129">
                  <c:v>127.25213219616205</c:v>
                </c:pt>
                <c:pt idx="130">
                  <c:v>122.17048481619605</c:v>
                </c:pt>
                <c:pt idx="131">
                  <c:v>127.77677624602333</c:v>
                </c:pt>
                <c:pt idx="132">
                  <c:v>117.74710830704521</c:v>
                </c:pt>
                <c:pt idx="133">
                  <c:v>111.67195767195767</c:v>
                </c:pt>
              </c:numCache>
            </c:numRef>
          </c:val>
          <c:smooth val="0"/>
        </c:ser>
        <c:marker val="1"/>
        <c:axId val="48795584"/>
        <c:axId val="30362817"/>
      </c:lineChart>
      <c:dateAx>
        <c:axId val="487955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628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362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m3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5584"/>
        <c:crossesAt val="1"/>
        <c:crossBetween val="between"/>
        <c:dispUnits/>
        <c:majorUnit val="2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40725"/>
          <c:w val="0.23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Ventas mensuales de GNC promedio por estación, según región</a:t>
            </a:r>
          </a:p>
        </c:rich>
      </c:tx>
      <c:layout>
        <c:manualLayout>
          <c:xMode val="factor"/>
          <c:yMode val="factor"/>
          <c:x val="0.029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375"/>
          <c:w val="0.956"/>
          <c:h val="0.444"/>
        </c:manualLayout>
      </c:layout>
      <c:lineChart>
        <c:grouping val="standard"/>
        <c:varyColors val="0"/>
        <c:ser>
          <c:idx val="0"/>
          <c:order val="0"/>
          <c:tx>
            <c:v>Ciudad de Buenos Aires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mensual!$A$350:$A$408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mensual!$B$350:$B$408</c:f>
              <c:numCache>
                <c:ptCount val="59"/>
                <c:pt idx="0">
                  <c:v>170.06493506493507</c:v>
                </c:pt>
                <c:pt idx="1">
                  <c:v>166.92903225806452</c:v>
                </c:pt>
                <c:pt idx="2">
                  <c:v>161.50641025641025</c:v>
                </c:pt>
                <c:pt idx="3">
                  <c:v>148.5448717948718</c:v>
                </c:pt>
                <c:pt idx="4">
                  <c:v>164.31012658227849</c:v>
                </c:pt>
                <c:pt idx="5">
                  <c:v>162.56050955414014</c:v>
                </c:pt>
                <c:pt idx="6">
                  <c:v>169.4904458598726</c:v>
                </c:pt>
                <c:pt idx="7">
                  <c:v>159.4968152866242</c:v>
                </c:pt>
                <c:pt idx="8">
                  <c:v>166.68789808917197</c:v>
                </c:pt>
                <c:pt idx="9">
                  <c:v>139.69032258064516</c:v>
                </c:pt>
                <c:pt idx="10">
                  <c:v>128.71794871794873</c:v>
                </c:pt>
                <c:pt idx="11">
                  <c:v>156.0126582278481</c:v>
                </c:pt>
                <c:pt idx="12">
                  <c:v>144.72435897435898</c:v>
                </c:pt>
                <c:pt idx="13">
                  <c:v>156.73076923076923</c:v>
                </c:pt>
                <c:pt idx="14">
                  <c:v>152.84615384615384</c:v>
                </c:pt>
                <c:pt idx="15">
                  <c:v>155.92948717948718</c:v>
                </c:pt>
                <c:pt idx="16">
                  <c:v>154.67307692307693</c:v>
                </c:pt>
                <c:pt idx="17">
                  <c:v>149.7948717948718</c:v>
                </c:pt>
                <c:pt idx="18">
                  <c:v>153.3548387096774</c:v>
                </c:pt>
                <c:pt idx="19">
                  <c:v>147.21290322580646</c:v>
                </c:pt>
                <c:pt idx="20">
                  <c:v>150.41290322580645</c:v>
                </c:pt>
                <c:pt idx="21">
                  <c:v>130.96774193548387</c:v>
                </c:pt>
                <c:pt idx="22">
                  <c:v>119.2258064516129</c:v>
                </c:pt>
                <c:pt idx="23">
                  <c:v>146.43225806451613</c:v>
                </c:pt>
                <c:pt idx="24">
                  <c:v>139.28387096774193</c:v>
                </c:pt>
                <c:pt idx="25">
                  <c:v>151.28387096774193</c:v>
                </c:pt>
                <c:pt idx="26">
                  <c:v>142.01910828025478</c:v>
                </c:pt>
                <c:pt idx="27">
                  <c:v>138.63057324840764</c:v>
                </c:pt>
                <c:pt idx="28">
                  <c:v>146.9299363057325</c:v>
                </c:pt>
                <c:pt idx="29">
                  <c:v>145.94904458598725</c:v>
                </c:pt>
                <c:pt idx="30">
                  <c:v>144.19745222929936</c:v>
                </c:pt>
                <c:pt idx="31">
                  <c:v>139.14012738853503</c:v>
                </c:pt>
                <c:pt idx="32">
                  <c:v>146.61146496815286</c:v>
                </c:pt>
                <c:pt idx="33">
                  <c:v>121.64968152866243</c:v>
                </c:pt>
                <c:pt idx="34">
                  <c:v>114.07006369426752</c:v>
                </c:pt>
                <c:pt idx="35">
                  <c:v>138.41666666666666</c:v>
                </c:pt>
                <c:pt idx="36">
                  <c:v>132.2948717948718</c:v>
                </c:pt>
                <c:pt idx="37">
                  <c:v>136.62337662337663</c:v>
                </c:pt>
                <c:pt idx="38">
                  <c:v>138.62987012987014</c:v>
                </c:pt>
                <c:pt idx="39">
                  <c:v>142.94155844155844</c:v>
                </c:pt>
                <c:pt idx="40">
                  <c:v>145.38311688311688</c:v>
                </c:pt>
                <c:pt idx="41">
                  <c:v>138.87898089171975</c:v>
                </c:pt>
                <c:pt idx="42">
                  <c:v>136.171974522293</c:v>
                </c:pt>
                <c:pt idx="43">
                  <c:v>132.28025477707007</c:v>
                </c:pt>
                <c:pt idx="44">
                  <c:v>138.13375796178343</c:v>
                </c:pt>
                <c:pt idx="45">
                  <c:v>119.01273885350318</c:v>
                </c:pt>
                <c:pt idx="46">
                  <c:v>113.92356687898089</c:v>
                </c:pt>
                <c:pt idx="47">
                  <c:v>128.13375796178343</c:v>
                </c:pt>
                <c:pt idx="48">
                  <c:v>126.21019108280255</c:v>
                </c:pt>
                <c:pt idx="49">
                  <c:v>135.38853503184714</c:v>
                </c:pt>
                <c:pt idx="50">
                  <c:v>130.7579617834395</c:v>
                </c:pt>
                <c:pt idx="51">
                  <c:v>134.53459119496856</c:v>
                </c:pt>
                <c:pt idx="52">
                  <c:v>133.86163522012578</c:v>
                </c:pt>
                <c:pt idx="53">
                  <c:v>134.62893081761007</c:v>
                </c:pt>
                <c:pt idx="54">
                  <c:v>138.92307692307693</c:v>
                </c:pt>
                <c:pt idx="55">
                  <c:v>136.82051282051282</c:v>
                </c:pt>
                <c:pt idx="56">
                  <c:v>139.55769230769232</c:v>
                </c:pt>
                <c:pt idx="57">
                  <c:v>122.40384615384616</c:v>
                </c:pt>
                <c:pt idx="58">
                  <c:v>125.04827586206896</c:v>
                </c:pt>
              </c:numCache>
            </c:numRef>
          </c:val>
          <c:smooth val="0"/>
        </c:ser>
        <c:ser>
          <c:idx val="1"/>
          <c:order val="1"/>
          <c:tx>
            <c:v>Provincia de Buenos Aires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mensual!$A$350:$A$408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mensual!$C$350:$C$408</c:f>
              <c:numCache>
                <c:ptCount val="59"/>
                <c:pt idx="0">
                  <c:v>147.38</c:v>
                </c:pt>
                <c:pt idx="1">
                  <c:v>154.02384105960266</c:v>
                </c:pt>
                <c:pt idx="2">
                  <c:v>141.5568783068783</c:v>
                </c:pt>
                <c:pt idx="3">
                  <c:v>139.00658761528328</c:v>
                </c:pt>
                <c:pt idx="4">
                  <c:v>151.33947368421053</c:v>
                </c:pt>
                <c:pt idx="5">
                  <c:v>146.17894736842106</c:v>
                </c:pt>
                <c:pt idx="6">
                  <c:v>149.37007874015748</c:v>
                </c:pt>
                <c:pt idx="7">
                  <c:v>144.5589005235602</c:v>
                </c:pt>
                <c:pt idx="8">
                  <c:v>147.9520103761349</c:v>
                </c:pt>
                <c:pt idx="9">
                  <c:v>135.24324324324326</c:v>
                </c:pt>
                <c:pt idx="10">
                  <c:v>126.13554987212277</c:v>
                </c:pt>
                <c:pt idx="11">
                  <c:v>128.61470215462612</c:v>
                </c:pt>
                <c:pt idx="12">
                  <c:v>130.45696202531644</c:v>
                </c:pt>
                <c:pt idx="13">
                  <c:v>136.95465994962217</c:v>
                </c:pt>
                <c:pt idx="14">
                  <c:v>129.98872180451127</c:v>
                </c:pt>
                <c:pt idx="15">
                  <c:v>137.8</c:v>
                </c:pt>
                <c:pt idx="16">
                  <c:v>137.5275</c:v>
                </c:pt>
                <c:pt idx="17">
                  <c:v>132.00124843945068</c:v>
                </c:pt>
                <c:pt idx="18">
                  <c:v>135.03241895261846</c:v>
                </c:pt>
                <c:pt idx="19">
                  <c:v>126.80721393034825</c:v>
                </c:pt>
                <c:pt idx="20">
                  <c:v>132.46905940594058</c:v>
                </c:pt>
                <c:pt idx="21">
                  <c:v>122.98267326732673</c:v>
                </c:pt>
                <c:pt idx="22">
                  <c:v>107.9326923076923</c:v>
                </c:pt>
                <c:pt idx="23">
                  <c:v>123.716934487021</c:v>
                </c:pt>
                <c:pt idx="24">
                  <c:v>122.08426270136307</c:v>
                </c:pt>
                <c:pt idx="25">
                  <c:v>126.4188351920694</c:v>
                </c:pt>
                <c:pt idx="26">
                  <c:v>108.7871287128713</c:v>
                </c:pt>
                <c:pt idx="27">
                  <c:v>121.70617283950617</c:v>
                </c:pt>
                <c:pt idx="28">
                  <c:v>126.8</c:v>
                </c:pt>
                <c:pt idx="29">
                  <c:v>122.27649208282583</c:v>
                </c:pt>
                <c:pt idx="30">
                  <c:v>114.84043848964677</c:v>
                </c:pt>
                <c:pt idx="31">
                  <c:v>100.97812879708384</c:v>
                </c:pt>
                <c:pt idx="32">
                  <c:v>127.91414752116083</c:v>
                </c:pt>
                <c:pt idx="33">
                  <c:v>114.63164251207729</c:v>
                </c:pt>
                <c:pt idx="34">
                  <c:v>106.70070921985815</c:v>
                </c:pt>
                <c:pt idx="35">
                  <c:v>122.02719406674908</c:v>
                </c:pt>
                <c:pt idx="36">
                  <c:v>118.07785888077859</c:v>
                </c:pt>
                <c:pt idx="37">
                  <c:v>121.77061855670104</c:v>
                </c:pt>
                <c:pt idx="38">
                  <c:v>116.85803237858032</c:v>
                </c:pt>
                <c:pt idx="39">
                  <c:v>123.17939393939393</c:v>
                </c:pt>
                <c:pt idx="40">
                  <c:v>123.749343832021</c:v>
                </c:pt>
                <c:pt idx="41">
                  <c:v>122.59223300970874</c:v>
                </c:pt>
                <c:pt idx="42">
                  <c:v>125.10977080820265</c:v>
                </c:pt>
                <c:pt idx="43">
                  <c:v>120.44632086851628</c:v>
                </c:pt>
                <c:pt idx="44">
                  <c:v>135.65637065637065</c:v>
                </c:pt>
                <c:pt idx="45">
                  <c:v>116.608</c:v>
                </c:pt>
                <c:pt idx="46">
                  <c:v>105.17597087378641</c:v>
                </c:pt>
                <c:pt idx="47">
                  <c:v>116.32033096926713</c:v>
                </c:pt>
                <c:pt idx="48">
                  <c:v>114.85765124555161</c:v>
                </c:pt>
                <c:pt idx="49">
                  <c:v>120.37898936170212</c:v>
                </c:pt>
                <c:pt idx="50">
                  <c:v>118.4375</c:v>
                </c:pt>
                <c:pt idx="51">
                  <c:v>125.04373522458629</c:v>
                </c:pt>
                <c:pt idx="52">
                  <c:v>125.85512367491167</c:v>
                </c:pt>
                <c:pt idx="53">
                  <c:v>122.2514827995255</c:v>
                </c:pt>
                <c:pt idx="54">
                  <c:v>125.7451923076923</c:v>
                </c:pt>
                <c:pt idx="55">
                  <c:v>120.55408653846153</c:v>
                </c:pt>
                <c:pt idx="56">
                  <c:v>125.26460071513706</c:v>
                </c:pt>
                <c:pt idx="57">
                  <c:v>116.22157092614303</c:v>
                </c:pt>
                <c:pt idx="58">
                  <c:v>107.08920187793427</c:v>
                </c:pt>
              </c:numCache>
            </c:numRef>
          </c:val>
          <c:smooth val="0"/>
        </c:ser>
        <c:ser>
          <c:idx val="2"/>
          <c:order val="2"/>
          <c:tx>
            <c:v>Provincia de Córdoba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mensual!$A$350:$A$408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mensual!$D$350:$D$408</c:f>
              <c:numCache>
                <c:ptCount val="59"/>
                <c:pt idx="0">
                  <c:v>135.675</c:v>
                </c:pt>
                <c:pt idx="1">
                  <c:v>133.6039603960396</c:v>
                </c:pt>
                <c:pt idx="2">
                  <c:v>134.06435643564356</c:v>
                </c:pt>
                <c:pt idx="3">
                  <c:v>122.66502463054188</c:v>
                </c:pt>
                <c:pt idx="4">
                  <c:v>137.27317073170732</c:v>
                </c:pt>
                <c:pt idx="5">
                  <c:v>128.5096153846154</c:v>
                </c:pt>
                <c:pt idx="6">
                  <c:v>131.96172248803828</c:v>
                </c:pt>
                <c:pt idx="7">
                  <c:v>126.9951923076923</c:v>
                </c:pt>
                <c:pt idx="8">
                  <c:v>133.8967136150235</c:v>
                </c:pt>
                <c:pt idx="9">
                  <c:v>123.94835680751174</c:v>
                </c:pt>
                <c:pt idx="10">
                  <c:v>120.86792452830188</c:v>
                </c:pt>
                <c:pt idx="11">
                  <c:v>125.06132075471699</c:v>
                </c:pt>
                <c:pt idx="12">
                  <c:v>119.4766355140187</c:v>
                </c:pt>
                <c:pt idx="13">
                  <c:v>123.90654205607477</c:v>
                </c:pt>
                <c:pt idx="14">
                  <c:v>121.97222222222223</c:v>
                </c:pt>
                <c:pt idx="15">
                  <c:v>124.77209302325582</c:v>
                </c:pt>
                <c:pt idx="16">
                  <c:v>125.28372093023256</c:v>
                </c:pt>
                <c:pt idx="17">
                  <c:v>118.54587155963303</c:v>
                </c:pt>
                <c:pt idx="18">
                  <c:v>121.98165137614679</c:v>
                </c:pt>
                <c:pt idx="19">
                  <c:v>113.39189189189189</c:v>
                </c:pt>
                <c:pt idx="20">
                  <c:v>120.4439461883408</c:v>
                </c:pt>
                <c:pt idx="21">
                  <c:v>112.20535714285714</c:v>
                </c:pt>
                <c:pt idx="22">
                  <c:v>105</c:v>
                </c:pt>
                <c:pt idx="23">
                  <c:v>111.27111111111111</c:v>
                </c:pt>
                <c:pt idx="24">
                  <c:v>108.99111111111111</c:v>
                </c:pt>
                <c:pt idx="25">
                  <c:v>114.61504424778761</c:v>
                </c:pt>
                <c:pt idx="26">
                  <c:v>113.91592920353982</c:v>
                </c:pt>
                <c:pt idx="27">
                  <c:v>114.94273127753304</c:v>
                </c:pt>
                <c:pt idx="28">
                  <c:v>116.84581497797357</c:v>
                </c:pt>
                <c:pt idx="29">
                  <c:v>114.89867841409692</c:v>
                </c:pt>
                <c:pt idx="30">
                  <c:v>116.95594713656388</c:v>
                </c:pt>
                <c:pt idx="31">
                  <c:v>112.69603524229075</c:v>
                </c:pt>
                <c:pt idx="32">
                  <c:v>119.71304347826087</c:v>
                </c:pt>
                <c:pt idx="33">
                  <c:v>111.95217391304348</c:v>
                </c:pt>
                <c:pt idx="34">
                  <c:v>104.59565217391304</c:v>
                </c:pt>
                <c:pt idx="35">
                  <c:v>135.74358974358975</c:v>
                </c:pt>
                <c:pt idx="36">
                  <c:v>116.29694323144105</c:v>
                </c:pt>
                <c:pt idx="37">
                  <c:v>119.5065502183406</c:v>
                </c:pt>
                <c:pt idx="38">
                  <c:v>116.70742358078603</c:v>
                </c:pt>
                <c:pt idx="39">
                  <c:v>125.35652173913043</c:v>
                </c:pt>
                <c:pt idx="40">
                  <c:v>122.47413793103448</c:v>
                </c:pt>
                <c:pt idx="41">
                  <c:v>119.42241379310344</c:v>
                </c:pt>
                <c:pt idx="42">
                  <c:v>123.17596566523605</c:v>
                </c:pt>
                <c:pt idx="43">
                  <c:v>117.85836909871244</c:v>
                </c:pt>
                <c:pt idx="44">
                  <c:v>127.04721030042919</c:v>
                </c:pt>
                <c:pt idx="45">
                  <c:v>118.1025641025641</c:v>
                </c:pt>
                <c:pt idx="46">
                  <c:v>112.18454935622317</c:v>
                </c:pt>
                <c:pt idx="47">
                  <c:v>122.72103004291846</c:v>
                </c:pt>
                <c:pt idx="48">
                  <c:v>121.79237288135593</c:v>
                </c:pt>
                <c:pt idx="49">
                  <c:v>124.68085106382979</c:v>
                </c:pt>
                <c:pt idx="50">
                  <c:v>126.20851063829787</c:v>
                </c:pt>
                <c:pt idx="51">
                  <c:v>133.23605150214593</c:v>
                </c:pt>
                <c:pt idx="52">
                  <c:v>133.68376068376068</c:v>
                </c:pt>
                <c:pt idx="53">
                  <c:v>130.64255319148936</c:v>
                </c:pt>
                <c:pt idx="54">
                  <c:v>132.1153846153846</c:v>
                </c:pt>
                <c:pt idx="55">
                  <c:v>128.5811965811966</c:v>
                </c:pt>
                <c:pt idx="56">
                  <c:v>137.64957264957266</c:v>
                </c:pt>
                <c:pt idx="57">
                  <c:v>127.9063829787234</c:v>
                </c:pt>
                <c:pt idx="58">
                  <c:v>123.82553191489362</c:v>
                </c:pt>
              </c:numCache>
            </c:numRef>
          </c:val>
          <c:smooth val="0"/>
        </c:ser>
        <c:ser>
          <c:idx val="3"/>
          <c:order val="3"/>
          <c:tx>
            <c:v>Provincia de Santa Fé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mensual!$A$350:$A$408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mensual!$E$350:$E$408</c:f>
              <c:numCache>
                <c:ptCount val="59"/>
                <c:pt idx="0">
                  <c:v>159.2521739130435</c:v>
                </c:pt>
                <c:pt idx="1">
                  <c:v>171.49137931034483</c:v>
                </c:pt>
                <c:pt idx="2">
                  <c:v>165.63247863247864</c:v>
                </c:pt>
                <c:pt idx="3">
                  <c:v>154.85470085470087</c:v>
                </c:pt>
                <c:pt idx="4">
                  <c:v>169.30769230769232</c:v>
                </c:pt>
                <c:pt idx="5">
                  <c:v>158.2051282051282</c:v>
                </c:pt>
                <c:pt idx="6">
                  <c:v>162.60169491525423</c:v>
                </c:pt>
                <c:pt idx="7">
                  <c:v>155.45378151260505</c:v>
                </c:pt>
                <c:pt idx="8">
                  <c:v>159.41176470588235</c:v>
                </c:pt>
                <c:pt idx="9">
                  <c:v>143.91666666666666</c:v>
                </c:pt>
                <c:pt idx="10">
                  <c:v>137.95</c:v>
                </c:pt>
                <c:pt idx="11">
                  <c:v>145.07438016528926</c:v>
                </c:pt>
                <c:pt idx="12">
                  <c:v>141.81147540983608</c:v>
                </c:pt>
                <c:pt idx="13">
                  <c:v>154.59016393442624</c:v>
                </c:pt>
                <c:pt idx="14">
                  <c:v>146.75409836065575</c:v>
                </c:pt>
                <c:pt idx="15">
                  <c:v>152.13114754098362</c:v>
                </c:pt>
                <c:pt idx="16">
                  <c:v>154.90983606557376</c:v>
                </c:pt>
                <c:pt idx="17">
                  <c:v>148.08943089430895</c:v>
                </c:pt>
                <c:pt idx="18">
                  <c:v>147.88888888888889</c:v>
                </c:pt>
                <c:pt idx="19">
                  <c:v>138.44444444444446</c:v>
                </c:pt>
                <c:pt idx="20">
                  <c:v>118.73809523809524</c:v>
                </c:pt>
                <c:pt idx="21">
                  <c:v>129.93700787401573</c:v>
                </c:pt>
                <c:pt idx="22">
                  <c:v>128.25</c:v>
                </c:pt>
                <c:pt idx="23">
                  <c:v>138.20967741935485</c:v>
                </c:pt>
                <c:pt idx="24">
                  <c:v>134.015873015873</c:v>
                </c:pt>
                <c:pt idx="25">
                  <c:v>140.5</c:v>
                </c:pt>
                <c:pt idx="26">
                  <c:v>140.33333333333334</c:v>
                </c:pt>
                <c:pt idx="27">
                  <c:v>140.15873015873015</c:v>
                </c:pt>
                <c:pt idx="28">
                  <c:v>145.54761904761904</c:v>
                </c:pt>
                <c:pt idx="29">
                  <c:v>143.94444444444446</c:v>
                </c:pt>
                <c:pt idx="30">
                  <c:v>145.9126984126984</c:v>
                </c:pt>
                <c:pt idx="31">
                  <c:v>136.18253968253967</c:v>
                </c:pt>
                <c:pt idx="32">
                  <c:v>146.11111111111111</c:v>
                </c:pt>
                <c:pt idx="33">
                  <c:v>126.60606060606061</c:v>
                </c:pt>
                <c:pt idx="34">
                  <c:v>118.03030303030303</c:v>
                </c:pt>
                <c:pt idx="35">
                  <c:v>132.87121212121212</c:v>
                </c:pt>
                <c:pt idx="36">
                  <c:v>130.53731343283582</c:v>
                </c:pt>
                <c:pt idx="37">
                  <c:v>134.96268656716418</c:v>
                </c:pt>
                <c:pt idx="38">
                  <c:v>135.07462686567163</c:v>
                </c:pt>
                <c:pt idx="39">
                  <c:v>142.1044776119403</c:v>
                </c:pt>
                <c:pt idx="40">
                  <c:v>142.41044776119404</c:v>
                </c:pt>
                <c:pt idx="41">
                  <c:v>138.17164179104478</c:v>
                </c:pt>
                <c:pt idx="42">
                  <c:v>140.544776119403</c:v>
                </c:pt>
                <c:pt idx="43">
                  <c:v>134.73880597014926</c:v>
                </c:pt>
                <c:pt idx="44">
                  <c:v>140.3111111111111</c:v>
                </c:pt>
                <c:pt idx="45">
                  <c:v>127.98518518518519</c:v>
                </c:pt>
                <c:pt idx="46">
                  <c:v>120.33333333333334</c:v>
                </c:pt>
                <c:pt idx="47">
                  <c:v>134.0514705882353</c:v>
                </c:pt>
                <c:pt idx="48">
                  <c:v>132.93382352941177</c:v>
                </c:pt>
                <c:pt idx="49">
                  <c:v>138.4485294117647</c:v>
                </c:pt>
                <c:pt idx="50">
                  <c:v>138.08823529411765</c:v>
                </c:pt>
                <c:pt idx="51">
                  <c:v>145.13970588235293</c:v>
                </c:pt>
                <c:pt idx="52">
                  <c:v>144.01459854014598</c:v>
                </c:pt>
                <c:pt idx="53">
                  <c:v>138.36496350364965</c:v>
                </c:pt>
                <c:pt idx="54">
                  <c:v>142.38686131386862</c:v>
                </c:pt>
                <c:pt idx="55">
                  <c:v>137.55474452554745</c:v>
                </c:pt>
                <c:pt idx="56">
                  <c:v>141.44202898550725</c:v>
                </c:pt>
                <c:pt idx="57">
                  <c:v>128.34057971014494</c:v>
                </c:pt>
                <c:pt idx="58">
                  <c:v>119.57971014492753</c:v>
                </c:pt>
              </c:numCache>
            </c:numRef>
          </c:val>
          <c:smooth val="0"/>
        </c:ser>
        <c:ser>
          <c:idx val="4"/>
          <c:order val="4"/>
          <c:tx>
            <c:v>Total País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mensual!$A$350:$A$408</c:f>
              <c:strCache>
                <c:ptCount val="59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  <c:pt idx="13">
                  <c:v>39569</c:v>
                </c:pt>
                <c:pt idx="14">
                  <c:v>39600</c:v>
                </c:pt>
                <c:pt idx="15">
                  <c:v>39630</c:v>
                </c:pt>
                <c:pt idx="16">
                  <c:v>39661</c:v>
                </c:pt>
                <c:pt idx="17">
                  <c:v>39692</c:v>
                </c:pt>
                <c:pt idx="18">
                  <c:v>39722</c:v>
                </c:pt>
                <c:pt idx="19">
                  <c:v>39753</c:v>
                </c:pt>
                <c:pt idx="20">
                  <c:v>39783</c:v>
                </c:pt>
                <c:pt idx="21">
                  <c:v>39814</c:v>
                </c:pt>
                <c:pt idx="22">
                  <c:v>39845</c:v>
                </c:pt>
                <c:pt idx="23">
                  <c:v>39873</c:v>
                </c:pt>
                <c:pt idx="24">
                  <c:v>39904</c:v>
                </c:pt>
                <c:pt idx="25">
                  <c:v>39934</c:v>
                </c:pt>
                <c:pt idx="26">
                  <c:v>39965</c:v>
                </c:pt>
                <c:pt idx="27">
                  <c:v>39995</c:v>
                </c:pt>
                <c:pt idx="28">
                  <c:v>40026</c:v>
                </c:pt>
                <c:pt idx="29">
                  <c:v>40057</c:v>
                </c:pt>
                <c:pt idx="30">
                  <c:v>40087</c:v>
                </c:pt>
                <c:pt idx="31">
                  <c:v>40118</c:v>
                </c:pt>
                <c:pt idx="32">
                  <c:v>40148</c:v>
                </c:pt>
                <c:pt idx="33">
                  <c:v>40179</c:v>
                </c:pt>
                <c:pt idx="34">
                  <c:v>40210</c:v>
                </c:pt>
                <c:pt idx="35">
                  <c:v>40238</c:v>
                </c:pt>
                <c:pt idx="36">
                  <c:v>40269</c:v>
                </c:pt>
                <c:pt idx="37">
                  <c:v>40299</c:v>
                </c:pt>
                <c:pt idx="38">
                  <c:v>40330</c:v>
                </c:pt>
                <c:pt idx="39">
                  <c:v>40360</c:v>
                </c:pt>
                <c:pt idx="40">
                  <c:v>40391</c:v>
                </c:pt>
                <c:pt idx="41">
                  <c:v>40422</c:v>
                </c:pt>
                <c:pt idx="42">
                  <c:v>40452</c:v>
                </c:pt>
                <c:pt idx="43">
                  <c:v>40483</c:v>
                </c:pt>
                <c:pt idx="44">
                  <c:v>40513</c:v>
                </c:pt>
                <c:pt idx="45">
                  <c:v>40544</c:v>
                </c:pt>
                <c:pt idx="46">
                  <c:v>40575</c:v>
                </c:pt>
                <c:pt idx="47">
                  <c:v>40603</c:v>
                </c:pt>
                <c:pt idx="48">
                  <c:v>40634</c:v>
                </c:pt>
                <c:pt idx="49">
                  <c:v>40664</c:v>
                </c:pt>
                <c:pt idx="50">
                  <c:v>40695</c:v>
                </c:pt>
                <c:pt idx="51">
                  <c:v>40725</c:v>
                </c:pt>
                <c:pt idx="52">
                  <c:v>40756</c:v>
                </c:pt>
                <c:pt idx="53">
                  <c:v>40787</c:v>
                </c:pt>
                <c:pt idx="54">
                  <c:v>40817</c:v>
                </c:pt>
                <c:pt idx="55">
                  <c:v>40848</c:v>
                </c:pt>
                <c:pt idx="56">
                  <c:v>40878</c:v>
                </c:pt>
                <c:pt idx="57">
                  <c:v>40909</c:v>
                </c:pt>
                <c:pt idx="58">
                  <c:v>40940</c:v>
                </c:pt>
              </c:strCache>
            </c:strRef>
          </c:cat>
          <c:val>
            <c:numRef>
              <c:f>mensual!$F$350:$F$408</c:f>
              <c:numCache>
                <c:ptCount val="59"/>
                <c:pt idx="0">
                  <c:v>144.16362530413625</c:v>
                </c:pt>
                <c:pt idx="1">
                  <c:v>149.53869407496978</c:v>
                </c:pt>
                <c:pt idx="2">
                  <c:v>141.34115523465704</c:v>
                </c:pt>
                <c:pt idx="3">
                  <c:v>135.64289994008388</c:v>
                </c:pt>
                <c:pt idx="4">
                  <c:v>147.72835820895523</c:v>
                </c:pt>
                <c:pt idx="5">
                  <c:v>141.03633114949375</c:v>
                </c:pt>
                <c:pt idx="6">
                  <c:v>144.69436201780417</c:v>
                </c:pt>
                <c:pt idx="7">
                  <c:v>139.08234597156397</c:v>
                </c:pt>
                <c:pt idx="8">
                  <c:v>144.34450323339212</c:v>
                </c:pt>
                <c:pt idx="9">
                  <c:v>130.99415204678363</c:v>
                </c:pt>
                <c:pt idx="10">
                  <c:v>124.1389375364857</c:v>
                </c:pt>
                <c:pt idx="11">
                  <c:v>133.6568115942029</c:v>
                </c:pt>
                <c:pt idx="12">
                  <c:v>127.80979827089337</c:v>
                </c:pt>
                <c:pt idx="13">
                  <c:v>134.69465209890743</c:v>
                </c:pt>
                <c:pt idx="14">
                  <c:v>129.46849942726232</c:v>
                </c:pt>
                <c:pt idx="15">
                  <c:v>135.46365197481396</c:v>
                </c:pt>
                <c:pt idx="16">
                  <c:v>135.3942857142857</c:v>
                </c:pt>
                <c:pt idx="17">
                  <c:v>129.5287421741605</c:v>
                </c:pt>
                <c:pt idx="18">
                  <c:v>132.4253265190233</c:v>
                </c:pt>
                <c:pt idx="19">
                  <c:v>124.30530474040631</c:v>
                </c:pt>
                <c:pt idx="20">
                  <c:v>130.43556555993246</c:v>
                </c:pt>
                <c:pt idx="21">
                  <c:v>120.12366498032603</c:v>
                </c:pt>
                <c:pt idx="22">
                  <c:v>108.53970016657412</c:v>
                </c:pt>
                <c:pt idx="23">
                  <c:v>121.74370453273643</c:v>
                </c:pt>
                <c:pt idx="24">
                  <c:v>119.53471444568869</c:v>
                </c:pt>
                <c:pt idx="25">
                  <c:v>125.03914988814317</c:v>
                </c:pt>
                <c:pt idx="26">
                  <c:v>116.02565532626882</c:v>
                </c:pt>
                <c:pt idx="27">
                  <c:v>121.57690172126597</c:v>
                </c:pt>
                <c:pt idx="28">
                  <c:v>125.7369553226696</c:v>
                </c:pt>
                <c:pt idx="29">
                  <c:v>122.44052863436123</c:v>
                </c:pt>
                <c:pt idx="30">
                  <c:v>119.77710511832692</c:v>
                </c:pt>
                <c:pt idx="31">
                  <c:v>110.41483516483517</c:v>
                </c:pt>
                <c:pt idx="32">
                  <c:v>127.19868637110017</c:v>
                </c:pt>
                <c:pt idx="33">
                  <c:v>114.11934604904633</c:v>
                </c:pt>
                <c:pt idx="34">
                  <c:v>106.58620689655173</c:v>
                </c:pt>
                <c:pt idx="35">
                  <c:v>122.97591036414566</c:v>
                </c:pt>
                <c:pt idx="36">
                  <c:v>118.5</c:v>
                </c:pt>
                <c:pt idx="37">
                  <c:v>122.29737283398546</c:v>
                </c:pt>
                <c:pt idx="38">
                  <c:v>118.96861233480176</c:v>
                </c:pt>
                <c:pt idx="39">
                  <c:v>125.3867463335144</c:v>
                </c:pt>
                <c:pt idx="40">
                  <c:v>125.33745087029759</c:v>
                </c:pt>
                <c:pt idx="41">
                  <c:v>122.52979414951245</c:v>
                </c:pt>
                <c:pt idx="42">
                  <c:v>124.53448275862068</c:v>
                </c:pt>
                <c:pt idx="43">
                  <c:v>119.64816810344827</c:v>
                </c:pt>
                <c:pt idx="44">
                  <c:v>130.47397563676634</c:v>
                </c:pt>
                <c:pt idx="45">
                  <c:v>116.07752808988764</c:v>
                </c:pt>
                <c:pt idx="46">
                  <c:v>107.65353480841878</c:v>
                </c:pt>
                <c:pt idx="47">
                  <c:v>119.26492537313433</c:v>
                </c:pt>
                <c:pt idx="48">
                  <c:v>117.67376263970196</c:v>
                </c:pt>
                <c:pt idx="49">
                  <c:v>122.68697596422582</c:v>
                </c:pt>
                <c:pt idx="50">
                  <c:v>121.41909814323607</c:v>
                </c:pt>
                <c:pt idx="51">
                  <c:v>124.98092209856915</c:v>
                </c:pt>
                <c:pt idx="52">
                  <c:v>127.83148441627047</c:v>
                </c:pt>
                <c:pt idx="53">
                  <c:v>123.76427061310783</c:v>
                </c:pt>
                <c:pt idx="54">
                  <c:v>127.25213219616205</c:v>
                </c:pt>
                <c:pt idx="55">
                  <c:v>122.17048481619605</c:v>
                </c:pt>
                <c:pt idx="56">
                  <c:v>127.77677624602333</c:v>
                </c:pt>
                <c:pt idx="57">
                  <c:v>117.74710830704521</c:v>
                </c:pt>
                <c:pt idx="58">
                  <c:v>111.67195767195767</c:v>
                </c:pt>
              </c:numCache>
            </c:numRef>
          </c:val>
          <c:smooth val="0"/>
        </c:ser>
        <c:marker val="1"/>
        <c:axId val="59172302"/>
        <c:axId val="31042423"/>
      </c:lineChart>
      <c:dateAx>
        <c:axId val="591723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242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042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m3</a:t>
                </a:r>
              </a:p>
            </c:rich>
          </c:tx>
          <c:layout>
            <c:manualLayout>
              <c:xMode val="factor"/>
              <c:yMode val="factor"/>
              <c:x val="0.06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2302"/>
        <c:crossesAt val="1"/>
        <c:crossBetween val="between"/>
        <c:dispUnits/>
        <c:majorUnit val="2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37875"/>
          <c:w val="0.219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Ventas anuales de GNC, según región</a:t>
            </a:r>
          </a:p>
        </c:rich>
      </c:tx>
      <c:layout>
        <c:manualLayout>
          <c:xMode val="factor"/>
          <c:yMode val="factor"/>
          <c:x val="0.021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7975"/>
          <c:w val="0.94275"/>
          <c:h val="0.38775"/>
        </c:manualLayout>
      </c:layout>
      <c:lineChart>
        <c:grouping val="standard"/>
        <c:varyColors val="0"/>
        <c:ser>
          <c:idx val="2"/>
          <c:order val="0"/>
          <c:tx>
            <c:strRef>
              <c:f>anual!$B$1</c:f>
              <c:strCache>
                <c:ptCount val="1"/>
                <c:pt idx="0">
                  <c:v>Ciudad de Buenos Aires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anual!$A$2:$A$20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anual!$B$2:$B$20</c:f>
              <c:numCache>
                <c:ptCount val="19"/>
                <c:pt idx="0">
                  <c:v>271.573</c:v>
                </c:pt>
                <c:pt idx="1">
                  <c:v>296.278</c:v>
                </c:pt>
                <c:pt idx="2">
                  <c:v>292.224</c:v>
                </c:pt>
                <c:pt idx="3">
                  <c:v>286.191</c:v>
                </c:pt>
                <c:pt idx="4">
                  <c:v>269.701</c:v>
                </c:pt>
                <c:pt idx="5">
                  <c:v>289.67</c:v>
                </c:pt>
                <c:pt idx="6">
                  <c:v>278.412</c:v>
                </c:pt>
                <c:pt idx="7">
                  <c:v>284.572</c:v>
                </c:pt>
                <c:pt idx="8">
                  <c:v>280.395</c:v>
                </c:pt>
                <c:pt idx="9">
                  <c:v>282.152</c:v>
                </c:pt>
                <c:pt idx="10">
                  <c:v>340.465</c:v>
                </c:pt>
                <c:pt idx="11">
                  <c:v>371.575</c:v>
                </c:pt>
                <c:pt idx="12">
                  <c:v>366.174</c:v>
                </c:pt>
                <c:pt idx="13">
                  <c:v>339.247</c:v>
                </c:pt>
                <c:pt idx="14">
                  <c:v>303.133</c:v>
                </c:pt>
                <c:pt idx="15">
                  <c:v>278.97700000000003</c:v>
                </c:pt>
                <c:pt idx="16">
                  <c:v>264.06100000000004</c:v>
                </c:pt>
                <c:pt idx="17">
                  <c:v>276.02500000000003</c:v>
                </c:pt>
                <c:pt idx="18">
                  <c:v>247.156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anual!$C$1</c:f>
              <c:strCache>
                <c:ptCount val="1"/>
                <c:pt idx="0">
                  <c:v>Provincia de Buenos Aires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anual!$A$2:$A$20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anual!$C$2:$C$20</c:f>
              <c:numCache>
                <c:ptCount val="19"/>
                <c:pt idx="0">
                  <c:v>307.069</c:v>
                </c:pt>
                <c:pt idx="1">
                  <c:v>401.554</c:v>
                </c:pt>
                <c:pt idx="2">
                  <c:v>431.615</c:v>
                </c:pt>
                <c:pt idx="3">
                  <c:v>481.87</c:v>
                </c:pt>
                <c:pt idx="4">
                  <c:v>599.476</c:v>
                </c:pt>
                <c:pt idx="5">
                  <c:v>656.322</c:v>
                </c:pt>
                <c:pt idx="6">
                  <c:v>718.378</c:v>
                </c:pt>
                <c:pt idx="7">
                  <c:v>802.087</c:v>
                </c:pt>
                <c:pt idx="8">
                  <c:v>894.245</c:v>
                </c:pt>
                <c:pt idx="9">
                  <c:v>999.012</c:v>
                </c:pt>
                <c:pt idx="10">
                  <c:v>1282.733</c:v>
                </c:pt>
                <c:pt idx="11">
                  <c:v>1444.83</c:v>
                </c:pt>
                <c:pt idx="12">
                  <c:v>1502.217</c:v>
                </c:pt>
                <c:pt idx="13">
                  <c:v>1431.332</c:v>
                </c:pt>
                <c:pt idx="14">
                  <c:v>1334.841</c:v>
                </c:pt>
                <c:pt idx="15">
                  <c:v>1264.0120000000002</c:v>
                </c:pt>
                <c:pt idx="16">
                  <c:v>1163.82</c:v>
                </c:pt>
                <c:pt idx="17">
                  <c:v>1308.993</c:v>
                </c:pt>
                <c:pt idx="18">
                  <c:v>1186.027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anual!$D$1</c:f>
              <c:strCache>
                <c:ptCount val="1"/>
                <c:pt idx="0">
                  <c:v>Provincia de Córdoba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anual!$A$2:$A$20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anual!$D$2:$D$20</c:f>
              <c:numCache>
                <c:ptCount val="19"/>
                <c:pt idx="0">
                  <c:v>79.924</c:v>
                </c:pt>
                <c:pt idx="1">
                  <c:v>95.801</c:v>
                </c:pt>
                <c:pt idx="2">
                  <c:v>105.741</c:v>
                </c:pt>
                <c:pt idx="3">
                  <c:v>120.495</c:v>
                </c:pt>
                <c:pt idx="4">
                  <c:v>140.886</c:v>
                </c:pt>
                <c:pt idx="5">
                  <c:v>161.155</c:v>
                </c:pt>
                <c:pt idx="6">
                  <c:v>177.572</c:v>
                </c:pt>
                <c:pt idx="7">
                  <c:v>194.674</c:v>
                </c:pt>
                <c:pt idx="8">
                  <c:v>216.155</c:v>
                </c:pt>
                <c:pt idx="9">
                  <c:v>238.329</c:v>
                </c:pt>
                <c:pt idx="10">
                  <c:v>315.307</c:v>
                </c:pt>
                <c:pt idx="11">
                  <c:v>356.008</c:v>
                </c:pt>
                <c:pt idx="12">
                  <c:v>364.786</c:v>
                </c:pt>
                <c:pt idx="13">
                  <c:v>343.88</c:v>
                </c:pt>
                <c:pt idx="14">
                  <c:v>328.85699999999997</c:v>
                </c:pt>
                <c:pt idx="15">
                  <c:v>315.19699999999995</c:v>
                </c:pt>
                <c:pt idx="16">
                  <c:v>308.224</c:v>
                </c:pt>
                <c:pt idx="17">
                  <c:v>322.029</c:v>
                </c:pt>
                <c:pt idx="18">
                  <c:v>356.31100000000004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anual!$E$1</c:f>
              <c:strCache>
                <c:ptCount val="1"/>
                <c:pt idx="0">
                  <c:v>Provincia de Santa Fé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anual!$A$2:$A$20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anual!$E$2:$E$20</c:f>
              <c:numCache>
                <c:ptCount val="19"/>
                <c:pt idx="0">
                  <c:v>47.026</c:v>
                </c:pt>
                <c:pt idx="1">
                  <c:v>64.764</c:v>
                </c:pt>
                <c:pt idx="2">
                  <c:v>74.125</c:v>
                </c:pt>
                <c:pt idx="3">
                  <c:v>82.131</c:v>
                </c:pt>
                <c:pt idx="4">
                  <c:v>97.317</c:v>
                </c:pt>
                <c:pt idx="5">
                  <c:v>111.027</c:v>
                </c:pt>
                <c:pt idx="6">
                  <c:v>117.559</c:v>
                </c:pt>
                <c:pt idx="7">
                  <c:v>129.099</c:v>
                </c:pt>
                <c:pt idx="8">
                  <c:v>144.263</c:v>
                </c:pt>
                <c:pt idx="9">
                  <c:v>158.021</c:v>
                </c:pt>
                <c:pt idx="10">
                  <c:v>206.026</c:v>
                </c:pt>
                <c:pt idx="11">
                  <c:v>240.861</c:v>
                </c:pt>
                <c:pt idx="12">
                  <c:v>248.96</c:v>
                </c:pt>
                <c:pt idx="13">
                  <c:v>239.098</c:v>
                </c:pt>
                <c:pt idx="14">
                  <c:v>225.83800000000002</c:v>
                </c:pt>
                <c:pt idx="15">
                  <c:v>231.126</c:v>
                </c:pt>
                <c:pt idx="16">
                  <c:v>209.391</c:v>
                </c:pt>
                <c:pt idx="17">
                  <c:v>222.05700000000002</c:v>
                </c:pt>
                <c:pt idx="18">
                  <c:v>223.738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anual!$F$1</c:f>
              <c:strCache>
                <c:ptCount val="1"/>
                <c:pt idx="0">
                  <c:v>Total del País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anual!$A$2:$A$20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anual!$F$2:$F$20</c:f>
              <c:numCache>
                <c:ptCount val="19"/>
                <c:pt idx="0">
                  <c:v>760.487</c:v>
                </c:pt>
                <c:pt idx="1">
                  <c:v>940.372</c:v>
                </c:pt>
                <c:pt idx="2">
                  <c:v>1007.209</c:v>
                </c:pt>
                <c:pt idx="3">
                  <c:v>1091.846</c:v>
                </c:pt>
                <c:pt idx="4">
                  <c:v>1267.936</c:v>
                </c:pt>
                <c:pt idx="5">
                  <c:v>1411.854</c:v>
                </c:pt>
                <c:pt idx="6">
                  <c:v>1507.986</c:v>
                </c:pt>
                <c:pt idx="7">
                  <c:v>1665.024</c:v>
                </c:pt>
                <c:pt idx="8">
                  <c:v>1833.693</c:v>
                </c:pt>
                <c:pt idx="9">
                  <c:v>2040.319</c:v>
                </c:pt>
                <c:pt idx="10">
                  <c:v>2651.067</c:v>
                </c:pt>
                <c:pt idx="11">
                  <c:v>3045.334</c:v>
                </c:pt>
                <c:pt idx="12">
                  <c:v>3167.844</c:v>
                </c:pt>
                <c:pt idx="13">
                  <c:v>3042.869</c:v>
                </c:pt>
                <c:pt idx="14">
                  <c:v>2863.1620000000003</c:v>
                </c:pt>
                <c:pt idx="15">
                  <c:v>2735.6749999999997</c:v>
                </c:pt>
                <c:pt idx="16">
                  <c:v>2592.0841</c:v>
                </c:pt>
                <c:pt idx="17">
                  <c:v>2821.203</c:v>
                </c:pt>
                <c:pt idx="18">
                  <c:v>2720.324</c:v>
                </c:pt>
              </c:numCache>
            </c:numRef>
          </c:val>
          <c:smooth val="0"/>
        </c:ser>
        <c:marker val="1"/>
        <c:axId val="898316"/>
        <c:axId val="11678109"/>
      </c:lineChart>
      <c:catAx>
        <c:axId val="89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78109"/>
        <c:crosses val="autoZero"/>
        <c:auto val="1"/>
        <c:lblOffset val="100"/>
        <c:tickLblSkip val="1"/>
        <c:noMultiLvlLbl val="0"/>
      </c:catAx>
      <c:valAx>
        <c:axId val="11678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m3</a:t>
                </a:r>
              </a:p>
            </c:rich>
          </c:tx>
          <c:layout>
            <c:manualLayout>
              <c:xMode val="factor"/>
              <c:yMode val="factor"/>
              <c:x val="0.059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8316"/>
        <c:crossesAt val="1"/>
        <c:crossBetween val="between"/>
        <c:dispUnits/>
        <c:maj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09325"/>
          <c:w val="0.2167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Ventas anuales de GNC promedio por estación y por año, según región </a:t>
            </a:r>
          </a:p>
        </c:rich>
      </c:tx>
      <c:layout>
        <c:manualLayout>
          <c:xMode val="factor"/>
          <c:yMode val="factor"/>
          <c:x val="-0.001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9"/>
          <c:w val="0.95625"/>
          <c:h val="0.38075"/>
        </c:manualLayout>
      </c:layout>
      <c:lineChart>
        <c:grouping val="standard"/>
        <c:varyColors val="0"/>
        <c:ser>
          <c:idx val="2"/>
          <c:order val="0"/>
          <c:tx>
            <c:strRef>
              <c:f>anual!$B$22</c:f>
              <c:strCache>
                <c:ptCount val="1"/>
                <c:pt idx="0">
                  <c:v>Ciudad de Buenos Aires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anual!$A$23:$A$41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anual!$B$23:$B$41</c:f>
              <c:numCache>
                <c:ptCount val="19"/>
                <c:pt idx="0">
                  <c:v>154.029</c:v>
                </c:pt>
                <c:pt idx="1">
                  <c:v>164.698</c:v>
                </c:pt>
                <c:pt idx="2">
                  <c:v>159.738</c:v>
                </c:pt>
                <c:pt idx="3">
                  <c:v>156.746</c:v>
                </c:pt>
                <c:pt idx="4">
                  <c:v>150.688</c:v>
                </c:pt>
                <c:pt idx="5">
                  <c:v>163.226</c:v>
                </c:pt>
                <c:pt idx="6">
                  <c:v>156.492</c:v>
                </c:pt>
                <c:pt idx="7">
                  <c:v>158.189</c:v>
                </c:pt>
                <c:pt idx="8">
                  <c:v>156.11858314690528</c:v>
                </c:pt>
                <c:pt idx="9">
                  <c:v>156.0338450796259</c:v>
                </c:pt>
                <c:pt idx="10">
                  <c:v>185.9754765600571</c:v>
                </c:pt>
                <c:pt idx="11">
                  <c:v>194.30341661736966</c:v>
                </c:pt>
                <c:pt idx="12">
                  <c:v>198.25</c:v>
                </c:pt>
                <c:pt idx="13">
                  <c:v>184.41</c:v>
                </c:pt>
                <c:pt idx="14">
                  <c:v>162.1</c:v>
                </c:pt>
                <c:pt idx="15">
                  <c:v>149.17502438637086</c:v>
                </c:pt>
                <c:pt idx="16">
                  <c:v>140.88927128278885</c:v>
                </c:pt>
                <c:pt idx="17">
                  <c:v>163.1</c:v>
                </c:pt>
                <c:pt idx="18">
                  <c:v>130.97943257302833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anual!$C$22</c:f>
              <c:strCache>
                <c:ptCount val="1"/>
                <c:pt idx="0">
                  <c:v>Provincia de Buenos Aires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anual!$A$23:$A$41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anual!$C$23:$C$41</c:f>
              <c:numCache>
                <c:ptCount val="19"/>
                <c:pt idx="0">
                  <c:v>149.282</c:v>
                </c:pt>
                <c:pt idx="1">
                  <c:v>166.96</c:v>
                </c:pt>
                <c:pt idx="2">
                  <c:v>169.569</c:v>
                </c:pt>
                <c:pt idx="3">
                  <c:v>181.579</c:v>
                </c:pt>
                <c:pt idx="4">
                  <c:v>204.61</c:v>
                </c:pt>
                <c:pt idx="5">
                  <c:v>198.345</c:v>
                </c:pt>
                <c:pt idx="6">
                  <c:v>185.939</c:v>
                </c:pt>
                <c:pt idx="7">
                  <c:v>175.778</c:v>
                </c:pt>
                <c:pt idx="8">
                  <c:v>169.49678815376726</c:v>
                </c:pt>
                <c:pt idx="9">
                  <c:v>172.75375284403984</c:v>
                </c:pt>
                <c:pt idx="10">
                  <c:v>209.9530867695106</c:v>
                </c:pt>
                <c:pt idx="11">
                  <c:v>211.4617217991827</c:v>
                </c:pt>
                <c:pt idx="12">
                  <c:v>195.83</c:v>
                </c:pt>
                <c:pt idx="13">
                  <c:v>169.66</c:v>
                </c:pt>
                <c:pt idx="14">
                  <c:v>147.21</c:v>
                </c:pt>
                <c:pt idx="15">
                  <c:v>132.41927331481665</c:v>
                </c:pt>
                <c:pt idx="16">
                  <c:v>118.86982553321394</c:v>
                </c:pt>
                <c:pt idx="17">
                  <c:v>124.76</c:v>
                </c:pt>
                <c:pt idx="18">
                  <c:v>119.70772197588501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anual!$D$22</c:f>
              <c:strCache>
                <c:ptCount val="1"/>
                <c:pt idx="0">
                  <c:v>Provincia de Córdoba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anual!$A$23:$A$41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anual!$D$23:$D$41</c:f>
              <c:numCache>
                <c:ptCount val="19"/>
                <c:pt idx="0">
                  <c:v>189.952</c:v>
                </c:pt>
                <c:pt idx="1">
                  <c:v>192.55</c:v>
                </c:pt>
                <c:pt idx="2">
                  <c:v>202.595</c:v>
                </c:pt>
                <c:pt idx="3">
                  <c:v>212.105</c:v>
                </c:pt>
                <c:pt idx="4">
                  <c:v>220.828</c:v>
                </c:pt>
                <c:pt idx="5">
                  <c:v>228.344</c:v>
                </c:pt>
                <c:pt idx="6">
                  <c:v>197.173</c:v>
                </c:pt>
                <c:pt idx="7">
                  <c:v>171.293</c:v>
                </c:pt>
                <c:pt idx="8">
                  <c:v>166.22357716166837</c:v>
                </c:pt>
                <c:pt idx="9">
                  <c:v>164.2611229577532</c:v>
                </c:pt>
                <c:pt idx="10">
                  <c:v>199.15083018419372</c:v>
                </c:pt>
                <c:pt idx="11">
                  <c:v>196.61498364115428</c:v>
                </c:pt>
                <c:pt idx="12">
                  <c:v>177.33</c:v>
                </c:pt>
                <c:pt idx="13">
                  <c:v>152.66</c:v>
                </c:pt>
                <c:pt idx="14">
                  <c:v>135.65</c:v>
                </c:pt>
                <c:pt idx="15">
                  <c:v>121.63768140436225</c:v>
                </c:pt>
                <c:pt idx="16">
                  <c:v>113.50423361192715</c:v>
                </c:pt>
                <c:pt idx="17">
                  <c:v>118.64</c:v>
                </c:pt>
                <c:pt idx="18">
                  <c:v>126.799866442395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anual!$E$22</c:f>
              <c:strCache>
                <c:ptCount val="1"/>
                <c:pt idx="0">
                  <c:v>Provincia de Santa Fé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anual!$A$23:$A$41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anual!$E$23:$E$41</c:f>
              <c:numCache>
                <c:ptCount val="19"/>
                <c:pt idx="0">
                  <c:v>195.803</c:v>
                </c:pt>
                <c:pt idx="1">
                  <c:v>216.099</c:v>
                </c:pt>
                <c:pt idx="2">
                  <c:v>221.251</c:v>
                </c:pt>
                <c:pt idx="3">
                  <c:v>218.014</c:v>
                </c:pt>
                <c:pt idx="4">
                  <c:v>220.456</c:v>
                </c:pt>
                <c:pt idx="5">
                  <c:v>213.051</c:v>
                </c:pt>
                <c:pt idx="6">
                  <c:v>188.06</c:v>
                </c:pt>
                <c:pt idx="7">
                  <c:v>184.872</c:v>
                </c:pt>
                <c:pt idx="8">
                  <c:v>181.49291100302062</c:v>
                </c:pt>
                <c:pt idx="9">
                  <c:v>184.38574961310226</c:v>
                </c:pt>
                <c:pt idx="10">
                  <c:v>223.62672492522665</c:v>
                </c:pt>
                <c:pt idx="11">
                  <c:v>222.06122745681293</c:v>
                </c:pt>
                <c:pt idx="12">
                  <c:v>213.66</c:v>
                </c:pt>
                <c:pt idx="13">
                  <c:v>187.25</c:v>
                </c:pt>
                <c:pt idx="14">
                  <c:v>162.55</c:v>
                </c:pt>
                <c:pt idx="15">
                  <c:v>144.19155230076404</c:v>
                </c:pt>
                <c:pt idx="16">
                  <c:v>139.0919195416433</c:v>
                </c:pt>
                <c:pt idx="17">
                  <c:v>137.85</c:v>
                </c:pt>
                <c:pt idx="18">
                  <c:v>136.72862334109334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anual!$F$22</c:f>
              <c:strCache>
                <c:ptCount val="1"/>
                <c:pt idx="0">
                  <c:v>Total del País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anual!$A$23:$A$41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anual!$F$23:$F$41</c:f>
              <c:numCache>
                <c:ptCount val="19"/>
                <c:pt idx="0">
                  <c:v>156.431</c:v>
                </c:pt>
                <c:pt idx="1">
                  <c:v>172.962</c:v>
                </c:pt>
                <c:pt idx="2">
                  <c:v>174.583</c:v>
                </c:pt>
                <c:pt idx="3">
                  <c:v>178.482</c:v>
                </c:pt>
                <c:pt idx="4">
                  <c:v>188.789</c:v>
                </c:pt>
                <c:pt idx="5">
                  <c:v>189.582</c:v>
                </c:pt>
                <c:pt idx="6">
                  <c:v>176.554</c:v>
                </c:pt>
                <c:pt idx="7">
                  <c:v>169.929</c:v>
                </c:pt>
                <c:pt idx="8">
                  <c:v>166.23692285432023</c:v>
                </c:pt>
                <c:pt idx="9">
                  <c:v>167.32821730408165</c:v>
                </c:pt>
                <c:pt idx="10">
                  <c:v>204.1138937060558</c:v>
                </c:pt>
                <c:pt idx="11">
                  <c:v>206.8396091350695</c:v>
                </c:pt>
                <c:pt idx="12">
                  <c:v>191.41</c:v>
                </c:pt>
                <c:pt idx="13">
                  <c:v>166.08</c:v>
                </c:pt>
                <c:pt idx="14">
                  <c:v>146.65</c:v>
                </c:pt>
                <c:pt idx="15">
                  <c:v>130.6929773047631</c:v>
                </c:pt>
                <c:pt idx="16">
                  <c:v>119.8459668060247</c:v>
                </c:pt>
                <c:pt idx="17">
                  <c:v>127.22</c:v>
                </c:pt>
                <c:pt idx="18">
                  <c:v>121.54599128374417</c:v>
                </c:pt>
              </c:numCache>
            </c:numRef>
          </c:val>
          <c:smooth val="0"/>
        </c:ser>
        <c:marker val="1"/>
        <c:axId val="17597690"/>
        <c:axId val="27443379"/>
      </c:lineChart>
      <c:catAx>
        <c:axId val="1759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43379"/>
        <c:crosses val="autoZero"/>
        <c:auto val="1"/>
        <c:lblOffset val="100"/>
        <c:tickLblSkip val="1"/>
        <c:noMultiLvlLbl val="0"/>
      </c:catAx>
      <c:valAx>
        <c:axId val="274433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m3</a:t>
                </a:r>
              </a:p>
            </c:rich>
          </c:tx>
          <c:layout>
            <c:manualLayout>
              <c:xMode val="factor"/>
              <c:yMode val="factor"/>
              <c:x val="0.0457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97690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37675"/>
          <c:w val="0.2587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130"/>
  </sheetViews>
  <pageMargins left="0.75" right="0.75" top="1" bottom="1" header="0.5" footer="0.5"/>
  <pageSetup horizontalDpi="600" verticalDpi="600" orientation="portrait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30"/>
  </sheetViews>
  <pageMargins left="0.75" right="0.75" top="1" bottom="1" header="0.5" footer="0.5"/>
  <pageSetup horizontalDpi="600" verticalDpi="600" orientation="portrait" paperSize="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30"/>
  </sheetViews>
  <pageMargins left="0.75" right="0.75" top="1" bottom="1" header="0.5" footer="0.5"/>
  <pageSetup horizontalDpi="600" verticalDpi="600" orientation="portrait" paperSize="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30"/>
  </sheetViews>
  <pageMargins left="0.75" right="0.75" top="1" bottom="1" header="0.5" footer="0.5"/>
  <pageSetup horizontalDpi="600" verticalDpi="600" orientation="portrait" paperSize="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45"/>
  </sheetViews>
  <pageMargins left="0.75" right="0.75" top="1" bottom="1" header="0.5" footer="0.5"/>
  <pageSetup horizontalDpi="600" verticalDpi="600" orientation="portrait" paperSize="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45"/>
  </sheetViews>
  <pageMargins left="0.75" right="0.75" top="1" bottom="1" header="0.5" footer="0.5"/>
  <pageSetup horizontalDpi="600" verticalDpi="600" orientation="portrait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43650" cy="1091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0.482</cdr:y>
    </cdr:from>
    <cdr:to>
      <cdr:x>0.47975</cdr:x>
      <cdr:y>0.5105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990850" y="5257800"/>
          <a:ext cx="476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43650" cy="1091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43650" cy="1091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43650" cy="1091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62700" cy="1093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62700" cy="1093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7"/>
  <sheetViews>
    <sheetView zoomScalePageLayoutView="0" workbookViewId="0" topLeftCell="A1">
      <selection activeCell="A1" sqref="A1:F1"/>
    </sheetView>
  </sheetViews>
  <sheetFormatPr defaultColWidth="11.00390625" defaultRowHeight="12.75"/>
  <cols>
    <col min="1" max="1" width="15.7109375" style="4" customWidth="1"/>
    <col min="2" max="5" width="15.421875" style="5" customWidth="1"/>
    <col min="6" max="6" width="14.140625" style="5" customWidth="1"/>
    <col min="7" max="7" width="11.00390625" style="0" customWidth="1"/>
    <col min="8" max="8" width="6.8515625" style="0" customWidth="1"/>
  </cols>
  <sheetData>
    <row r="1" spans="1:6" ht="12.75">
      <c r="A1" s="37" t="s">
        <v>13</v>
      </c>
      <c r="B1" s="37"/>
      <c r="C1" s="37"/>
      <c r="D1" s="37"/>
      <c r="E1" s="37"/>
      <c r="F1" s="37"/>
    </row>
    <row r="2" spans="1:6" s="7" customFormat="1" ht="39" customHeight="1">
      <c r="A2" s="10" t="s">
        <v>8</v>
      </c>
      <c r="B2" s="10" t="s">
        <v>2</v>
      </c>
      <c r="C2" s="10" t="s">
        <v>1</v>
      </c>
      <c r="D2" s="10" t="s">
        <v>3</v>
      </c>
      <c r="E2" s="10" t="s">
        <v>4</v>
      </c>
      <c r="F2" s="10" t="s">
        <v>5</v>
      </c>
    </row>
    <row r="3" spans="1:9" ht="12.75">
      <c r="A3" s="11">
        <v>36892</v>
      </c>
      <c r="B3" s="12">
        <v>22.171</v>
      </c>
      <c r="C3" s="12">
        <v>71.179</v>
      </c>
      <c r="D3" s="12">
        <v>18.025</v>
      </c>
      <c r="E3" s="12">
        <v>11.171</v>
      </c>
      <c r="F3" s="12">
        <v>144.84</v>
      </c>
      <c r="G3" s="25"/>
      <c r="H3" s="26"/>
      <c r="I3" s="22"/>
    </row>
    <row r="4" spans="1:9" ht="12.75">
      <c r="A4" s="11">
        <v>36923</v>
      </c>
      <c r="B4" s="12">
        <v>19.801</v>
      </c>
      <c r="C4" s="12">
        <v>63.542</v>
      </c>
      <c r="D4" s="12">
        <v>15.497</v>
      </c>
      <c r="E4" s="12">
        <v>10.169</v>
      </c>
      <c r="F4" s="12">
        <v>129.772</v>
      </c>
      <c r="G4" s="25"/>
      <c r="H4" s="26"/>
      <c r="I4" s="22"/>
    </row>
    <row r="5" spans="1:9" ht="12.75">
      <c r="A5" s="11">
        <v>36951</v>
      </c>
      <c r="B5" s="12">
        <v>24.175</v>
      </c>
      <c r="C5" s="12">
        <v>70.206</v>
      </c>
      <c r="D5" s="12">
        <v>17.332</v>
      </c>
      <c r="E5" s="12">
        <v>11.727</v>
      </c>
      <c r="F5" s="12">
        <v>147.328</v>
      </c>
      <c r="G5" s="25"/>
      <c r="H5" s="26"/>
      <c r="I5" s="22"/>
    </row>
    <row r="6" spans="1:9" ht="12.75">
      <c r="A6" s="11">
        <v>36982</v>
      </c>
      <c r="B6" s="12">
        <v>23.411</v>
      </c>
      <c r="C6" s="12">
        <v>73.889</v>
      </c>
      <c r="D6" s="12">
        <v>16.999</v>
      </c>
      <c r="E6" s="12">
        <v>11.868</v>
      </c>
      <c r="F6" s="12">
        <v>150.229</v>
      </c>
      <c r="G6" s="9"/>
      <c r="H6" s="26"/>
      <c r="I6" s="22"/>
    </row>
    <row r="7" spans="1:9" ht="12.75">
      <c r="A7" s="11">
        <v>37012</v>
      </c>
      <c r="B7" s="12">
        <v>24.547</v>
      </c>
      <c r="C7" s="12">
        <v>77.225</v>
      </c>
      <c r="D7" s="12">
        <v>18.58</v>
      </c>
      <c r="E7" s="12">
        <v>12.178</v>
      </c>
      <c r="F7" s="12">
        <v>157.892</v>
      </c>
      <c r="G7" s="9"/>
      <c r="H7" s="26"/>
      <c r="I7" s="22"/>
    </row>
    <row r="8" spans="1:9" ht="12.75">
      <c r="A8" s="11">
        <v>37043</v>
      </c>
      <c r="B8" s="12">
        <v>23.626</v>
      </c>
      <c r="C8" s="12">
        <v>74.289</v>
      </c>
      <c r="D8" s="12">
        <v>17.799</v>
      </c>
      <c r="E8" s="12">
        <v>11.885</v>
      </c>
      <c r="F8" s="12">
        <v>152.961</v>
      </c>
      <c r="G8" s="9"/>
      <c r="H8" s="26"/>
      <c r="I8" s="22"/>
    </row>
    <row r="9" spans="1:9" ht="12.75">
      <c r="A9" s="11">
        <v>37073</v>
      </c>
      <c r="B9" s="12">
        <v>24.162</v>
      </c>
      <c r="C9" s="12">
        <v>78.367</v>
      </c>
      <c r="D9" s="12">
        <v>19.044</v>
      </c>
      <c r="E9" s="12">
        <v>12.581</v>
      </c>
      <c r="F9" s="12">
        <v>160.189</v>
      </c>
      <c r="G9" s="9"/>
      <c r="H9" s="26"/>
      <c r="I9" s="22"/>
    </row>
    <row r="10" spans="1:9" ht="12.75">
      <c r="A10" s="11">
        <v>37104</v>
      </c>
      <c r="B10" s="12">
        <v>24.76</v>
      </c>
      <c r="C10" s="12">
        <v>79.7</v>
      </c>
      <c r="D10" s="12">
        <v>18.757</v>
      </c>
      <c r="E10" s="12">
        <v>13.272</v>
      </c>
      <c r="F10" s="12">
        <v>163.414</v>
      </c>
      <c r="G10" s="9"/>
      <c r="H10" s="26"/>
      <c r="I10" s="22"/>
    </row>
    <row r="11" spans="1:9" ht="12.75">
      <c r="A11" s="11">
        <v>37135</v>
      </c>
      <c r="B11" s="12">
        <v>23.26</v>
      </c>
      <c r="C11" s="12">
        <v>72.763</v>
      </c>
      <c r="D11" s="12">
        <v>18.369</v>
      </c>
      <c r="E11" s="12">
        <v>12.149</v>
      </c>
      <c r="F11" s="12">
        <v>152.051</v>
      </c>
      <c r="G11" s="9"/>
      <c r="H11" s="26"/>
      <c r="I11" s="22"/>
    </row>
    <row r="12" spans="1:9" ht="12.75">
      <c r="A12" s="11">
        <v>37165</v>
      </c>
      <c r="B12" s="12">
        <v>23.942</v>
      </c>
      <c r="C12" s="12">
        <v>80.446</v>
      </c>
      <c r="D12" s="12">
        <v>19.075</v>
      </c>
      <c r="E12" s="12">
        <v>13.466</v>
      </c>
      <c r="F12" s="12">
        <v>163.727</v>
      </c>
      <c r="G12" s="9"/>
      <c r="H12" s="26"/>
      <c r="I12" s="22"/>
    </row>
    <row r="13" spans="1:9" ht="12.75">
      <c r="A13" s="11">
        <v>37196</v>
      </c>
      <c r="B13" s="12">
        <v>23.679</v>
      </c>
      <c r="C13" s="12">
        <v>75.497</v>
      </c>
      <c r="D13" s="12">
        <v>18.057</v>
      </c>
      <c r="E13" s="12">
        <v>12.48</v>
      </c>
      <c r="F13" s="12">
        <v>155.545</v>
      </c>
      <c r="G13" s="9"/>
      <c r="H13" s="26"/>
      <c r="I13" s="22"/>
    </row>
    <row r="14" spans="1:9" ht="12.75">
      <c r="A14" s="11">
        <v>37226</v>
      </c>
      <c r="B14" s="12">
        <v>22.861</v>
      </c>
      <c r="C14" s="12">
        <v>77.147</v>
      </c>
      <c r="D14" s="12">
        <v>18.621</v>
      </c>
      <c r="E14" s="12">
        <v>11.317</v>
      </c>
      <c r="F14" s="12">
        <v>155.745</v>
      </c>
      <c r="G14" s="9"/>
      <c r="H14" s="26"/>
      <c r="I14" s="22"/>
    </row>
    <row r="15" spans="1:9" ht="12.75">
      <c r="A15" s="11">
        <v>37257</v>
      </c>
      <c r="B15" s="12">
        <v>19.685</v>
      </c>
      <c r="C15" s="12">
        <v>72.078</v>
      </c>
      <c r="D15" s="12">
        <v>17.855</v>
      </c>
      <c r="E15" s="12">
        <v>12.164</v>
      </c>
      <c r="F15" s="12">
        <v>147.888</v>
      </c>
      <c r="G15" s="25"/>
      <c r="H15" s="26"/>
      <c r="I15" s="22"/>
    </row>
    <row r="16" spans="1:9" ht="12.75">
      <c r="A16" s="11">
        <v>37288</v>
      </c>
      <c r="B16" s="12">
        <v>17.944</v>
      </c>
      <c r="C16" s="12">
        <v>66.94</v>
      </c>
      <c r="D16" s="12">
        <v>16.022</v>
      </c>
      <c r="E16" s="12">
        <v>10.451</v>
      </c>
      <c r="F16" s="12">
        <v>135.915</v>
      </c>
      <c r="G16" s="25"/>
      <c r="H16" s="26"/>
      <c r="I16" s="22"/>
    </row>
    <row r="17" spans="1:9" ht="12.75">
      <c r="A17" s="11">
        <v>37316</v>
      </c>
      <c r="B17" s="12">
        <v>21.75</v>
      </c>
      <c r="C17" s="12">
        <v>75.596</v>
      </c>
      <c r="D17" s="12">
        <v>18.499</v>
      </c>
      <c r="E17" s="12">
        <v>10.926</v>
      </c>
      <c r="F17" s="12">
        <v>154.051</v>
      </c>
      <c r="G17" s="25"/>
      <c r="H17" s="26"/>
      <c r="I17" s="22"/>
    </row>
    <row r="18" spans="1:9" ht="12.75">
      <c r="A18" s="11">
        <v>37347</v>
      </c>
      <c r="B18" s="12">
        <v>21.703</v>
      </c>
      <c r="C18" s="12">
        <v>76.765</v>
      </c>
      <c r="D18" s="12">
        <v>18.227</v>
      </c>
      <c r="E18" s="12">
        <v>12.857</v>
      </c>
      <c r="F18" s="12">
        <v>157.705</v>
      </c>
      <c r="G18" s="9"/>
      <c r="H18" s="26"/>
      <c r="I18" s="22"/>
    </row>
    <row r="19" spans="1:9" ht="12.75">
      <c r="A19" s="11">
        <v>37377</v>
      </c>
      <c r="B19" s="12">
        <v>23.357</v>
      </c>
      <c r="C19" s="12">
        <v>79.996</v>
      </c>
      <c r="D19" s="12">
        <v>19.476</v>
      </c>
      <c r="E19" s="12">
        <v>13.073</v>
      </c>
      <c r="F19" s="12">
        <v>164.905</v>
      </c>
      <c r="G19" s="9"/>
      <c r="H19" s="26"/>
      <c r="I19" s="22"/>
    </row>
    <row r="20" spans="1:9" ht="12.75">
      <c r="A20" s="11">
        <v>37408</v>
      </c>
      <c r="B20" s="12">
        <v>23.22</v>
      </c>
      <c r="C20" s="12">
        <v>80.751</v>
      </c>
      <c r="D20" s="12">
        <v>20.142</v>
      </c>
      <c r="E20" s="12">
        <v>12.346</v>
      </c>
      <c r="F20" s="12">
        <v>165.512</v>
      </c>
      <c r="G20" s="9"/>
      <c r="H20" s="26"/>
      <c r="I20" s="22"/>
    </row>
    <row r="21" spans="1:9" ht="12.75">
      <c r="A21" s="11">
        <v>37438</v>
      </c>
      <c r="B21" s="12">
        <v>24.913</v>
      </c>
      <c r="C21" s="12">
        <v>87.438</v>
      </c>
      <c r="D21" s="12">
        <v>20.294</v>
      </c>
      <c r="E21" s="12">
        <v>14.632</v>
      </c>
      <c r="F21" s="12">
        <v>179.519</v>
      </c>
      <c r="G21" s="9"/>
      <c r="H21" s="26"/>
      <c r="I21" s="22"/>
    </row>
    <row r="22" spans="1:9" ht="12.75">
      <c r="A22" s="11">
        <v>37469</v>
      </c>
      <c r="B22" s="12">
        <v>24.745</v>
      </c>
      <c r="C22" s="12">
        <v>88.131</v>
      </c>
      <c r="D22" s="12">
        <v>20.692</v>
      </c>
      <c r="E22" s="12">
        <v>13.933</v>
      </c>
      <c r="F22" s="12">
        <v>179.946</v>
      </c>
      <c r="G22" s="9"/>
      <c r="H22" s="26"/>
      <c r="I22" s="22"/>
    </row>
    <row r="23" spans="1:9" ht="12.75">
      <c r="A23" s="11">
        <v>37500</v>
      </c>
      <c r="B23" s="12">
        <v>25.196</v>
      </c>
      <c r="C23" s="12">
        <v>88.081</v>
      </c>
      <c r="D23" s="12">
        <v>21.3</v>
      </c>
      <c r="E23" s="12">
        <v>14.17</v>
      </c>
      <c r="F23" s="12">
        <v>180.46</v>
      </c>
      <c r="G23" s="9"/>
      <c r="H23" s="26"/>
      <c r="I23" s="22"/>
    </row>
    <row r="24" spans="1:9" ht="12.75">
      <c r="A24" s="11">
        <v>37530</v>
      </c>
      <c r="B24" s="12">
        <v>26.363</v>
      </c>
      <c r="C24" s="12">
        <v>93.046</v>
      </c>
      <c r="D24" s="12">
        <v>22.04</v>
      </c>
      <c r="E24" s="12">
        <v>14.606</v>
      </c>
      <c r="F24" s="12">
        <v>189.489</v>
      </c>
      <c r="G24" s="9"/>
      <c r="H24" s="26"/>
      <c r="I24" s="22"/>
    </row>
    <row r="25" spans="1:9" ht="12.75">
      <c r="A25" s="11">
        <v>37561</v>
      </c>
      <c r="B25" s="12">
        <v>26.352</v>
      </c>
      <c r="C25" s="12">
        <v>92.008</v>
      </c>
      <c r="D25" s="12">
        <v>21.073</v>
      </c>
      <c r="E25" s="12">
        <v>14.568</v>
      </c>
      <c r="F25" s="12">
        <v>187.121</v>
      </c>
      <c r="G25" s="9"/>
      <c r="H25" s="26"/>
      <c r="I25" s="22"/>
    </row>
    <row r="26" spans="1:9" ht="12.75">
      <c r="A26" s="11">
        <v>37591</v>
      </c>
      <c r="B26" s="12">
        <v>26.924</v>
      </c>
      <c r="C26" s="12">
        <v>98.182</v>
      </c>
      <c r="D26" s="12">
        <v>22.709</v>
      </c>
      <c r="E26" s="12">
        <v>14.295</v>
      </c>
      <c r="F26" s="12">
        <v>197.808</v>
      </c>
      <c r="G26" s="9"/>
      <c r="H26" s="26"/>
      <c r="I26" s="22"/>
    </row>
    <row r="27" spans="1:9" ht="12.75">
      <c r="A27" s="11">
        <v>37622</v>
      </c>
      <c r="B27" s="12">
        <v>24.344</v>
      </c>
      <c r="C27" s="12">
        <v>95.188</v>
      </c>
      <c r="D27" s="12">
        <v>23.854</v>
      </c>
      <c r="E27" s="12">
        <v>15.537</v>
      </c>
      <c r="F27" s="12">
        <v>193.218</v>
      </c>
      <c r="G27" s="25"/>
      <c r="H27" s="26"/>
      <c r="I27" s="22"/>
    </row>
    <row r="28" spans="1:9" ht="12.75">
      <c r="A28" s="11">
        <v>37653</v>
      </c>
      <c r="B28" s="12">
        <v>22.63</v>
      </c>
      <c r="C28" s="12">
        <v>87.049</v>
      </c>
      <c r="D28" s="12">
        <v>21.998</v>
      </c>
      <c r="E28" s="12">
        <v>13.539</v>
      </c>
      <c r="F28" s="12">
        <v>178.726</v>
      </c>
      <c r="G28" s="25"/>
      <c r="H28" s="26"/>
      <c r="I28" s="22"/>
    </row>
    <row r="29" spans="1:9" ht="12.75">
      <c r="A29" s="11">
        <v>37681</v>
      </c>
      <c r="B29" s="12">
        <v>27.561</v>
      </c>
      <c r="C29" s="12">
        <v>100.675</v>
      </c>
      <c r="D29" s="12">
        <v>22.042</v>
      </c>
      <c r="E29" s="12">
        <v>14.395</v>
      </c>
      <c r="F29" s="12">
        <v>201.841</v>
      </c>
      <c r="G29" s="25"/>
      <c r="H29" s="26"/>
      <c r="I29" s="22"/>
    </row>
    <row r="30" spans="1:9" ht="12.75">
      <c r="A30" s="11">
        <v>37712</v>
      </c>
      <c r="B30" s="12">
        <v>27.084</v>
      </c>
      <c r="C30" s="12">
        <v>101.325</v>
      </c>
      <c r="D30" s="12">
        <v>26.489</v>
      </c>
      <c r="E30" s="12">
        <v>16.721</v>
      </c>
      <c r="F30" s="12">
        <v>211.151</v>
      </c>
      <c r="G30" s="9"/>
      <c r="H30" s="26"/>
      <c r="I30" s="22"/>
    </row>
    <row r="31" spans="1:9" ht="12.75">
      <c r="A31" s="11">
        <v>37742</v>
      </c>
      <c r="B31" s="12">
        <v>28.933</v>
      </c>
      <c r="C31" s="12">
        <v>103.942</v>
      </c>
      <c r="D31" s="12">
        <v>24.835</v>
      </c>
      <c r="E31" s="12">
        <v>16.249</v>
      </c>
      <c r="F31" s="12">
        <v>214.294</v>
      </c>
      <c r="G31" s="9"/>
      <c r="H31" s="26"/>
      <c r="I31" s="22"/>
    </row>
    <row r="32" spans="1:9" ht="12.75">
      <c r="A32" s="11">
        <v>37773</v>
      </c>
      <c r="B32" s="12">
        <v>28.319</v>
      </c>
      <c r="C32" s="12">
        <v>104.749</v>
      </c>
      <c r="D32" s="12">
        <v>26.947</v>
      </c>
      <c r="E32" s="12">
        <v>16.598</v>
      </c>
      <c r="F32" s="12">
        <v>217.795</v>
      </c>
      <c r="G32" s="9"/>
      <c r="H32" s="26"/>
      <c r="I32" s="22"/>
    </row>
    <row r="33" spans="1:9" ht="12.75">
      <c r="A33" s="11">
        <v>37803</v>
      </c>
      <c r="B33" s="12">
        <v>29.788</v>
      </c>
      <c r="C33" s="12">
        <v>119.768</v>
      </c>
      <c r="D33" s="12">
        <v>25.682</v>
      </c>
      <c r="E33" s="12">
        <v>18.19</v>
      </c>
      <c r="F33" s="12">
        <v>238.331</v>
      </c>
      <c r="G33" s="9"/>
      <c r="H33" s="26"/>
      <c r="I33" s="22"/>
    </row>
    <row r="34" spans="1:9" ht="12.75">
      <c r="A34" s="11">
        <v>37834</v>
      </c>
      <c r="B34" s="12">
        <v>30.123</v>
      </c>
      <c r="C34" s="12">
        <v>112.06</v>
      </c>
      <c r="D34" s="12">
        <v>29.244</v>
      </c>
      <c r="E34" s="12">
        <v>18.305</v>
      </c>
      <c r="F34" s="12">
        <v>236.04</v>
      </c>
      <c r="G34" s="9"/>
      <c r="H34" s="26"/>
      <c r="I34" s="22"/>
    </row>
    <row r="35" spans="1:9" ht="12.75">
      <c r="A35" s="11">
        <v>37865</v>
      </c>
      <c r="B35" s="12">
        <v>30.065</v>
      </c>
      <c r="C35" s="12">
        <v>110.902</v>
      </c>
      <c r="D35" s="12">
        <v>27.506</v>
      </c>
      <c r="E35" s="12">
        <v>18.424</v>
      </c>
      <c r="F35" s="12">
        <v>231.814</v>
      </c>
      <c r="G35" s="9"/>
      <c r="H35" s="26"/>
      <c r="I35" s="22"/>
    </row>
    <row r="36" spans="1:9" ht="12.75">
      <c r="A36" s="11">
        <v>37895</v>
      </c>
      <c r="B36" s="12">
        <v>30.829</v>
      </c>
      <c r="C36" s="12">
        <v>114.871</v>
      </c>
      <c r="D36" s="12">
        <v>28.584</v>
      </c>
      <c r="E36" s="12">
        <v>19.019</v>
      </c>
      <c r="F36" s="12">
        <v>240.899</v>
      </c>
      <c r="G36" s="9"/>
      <c r="H36" s="26"/>
      <c r="I36" s="22"/>
    </row>
    <row r="37" spans="1:9" ht="12.75">
      <c r="A37" s="11">
        <v>37926</v>
      </c>
      <c r="B37" s="12">
        <v>30.223</v>
      </c>
      <c r="C37" s="12">
        <v>112.882</v>
      </c>
      <c r="D37" s="12">
        <v>27.597</v>
      </c>
      <c r="E37" s="12">
        <v>17.589</v>
      </c>
      <c r="F37" s="12">
        <v>235.11</v>
      </c>
      <c r="G37" s="9"/>
      <c r="H37" s="26"/>
      <c r="I37" s="22"/>
    </row>
    <row r="38" spans="1:9" ht="12.75">
      <c r="A38" s="11">
        <v>37956</v>
      </c>
      <c r="B38" s="12">
        <v>30.566</v>
      </c>
      <c r="C38" s="12">
        <v>119.322</v>
      </c>
      <c r="D38" s="12">
        <v>30.529</v>
      </c>
      <c r="E38" s="12">
        <v>21.46</v>
      </c>
      <c r="F38" s="12">
        <v>251.848</v>
      </c>
      <c r="G38" s="9"/>
      <c r="H38" s="26"/>
      <c r="I38" s="22"/>
    </row>
    <row r="39" spans="1:9" ht="12.75">
      <c r="A39" s="11">
        <v>37987</v>
      </c>
      <c r="B39" s="12">
        <v>26.946</v>
      </c>
      <c r="C39" s="12">
        <v>113.898</v>
      </c>
      <c r="D39" s="12">
        <v>28.087</v>
      </c>
      <c r="E39" s="12">
        <v>18.182</v>
      </c>
      <c r="F39" s="12">
        <v>234.565</v>
      </c>
      <c r="G39" s="25"/>
      <c r="H39" s="26"/>
      <c r="I39" s="22"/>
    </row>
    <row r="40" spans="1:9" ht="12.75">
      <c r="A40" s="11">
        <v>38018</v>
      </c>
      <c r="B40" s="12">
        <v>26.532</v>
      </c>
      <c r="C40" s="12">
        <v>108.183</v>
      </c>
      <c r="D40" s="12">
        <v>28.421</v>
      </c>
      <c r="E40" s="12">
        <v>17.632</v>
      </c>
      <c r="F40" s="12">
        <v>228.229</v>
      </c>
      <c r="G40" s="25"/>
      <c r="H40" s="26"/>
      <c r="I40" s="22"/>
    </row>
    <row r="41" spans="1:9" ht="12.75">
      <c r="A41" s="11">
        <v>38047</v>
      </c>
      <c r="B41" s="12">
        <v>30.729</v>
      </c>
      <c r="C41" s="12">
        <v>117.725</v>
      </c>
      <c r="D41" s="12">
        <v>29.669</v>
      </c>
      <c r="E41" s="12">
        <v>19.41</v>
      </c>
      <c r="F41" s="12">
        <v>248.548</v>
      </c>
      <c r="G41" s="25"/>
      <c r="H41" s="26"/>
      <c r="I41" s="22"/>
    </row>
    <row r="42" spans="1:9" ht="12.75">
      <c r="A42" s="11">
        <v>38078</v>
      </c>
      <c r="B42" s="12">
        <v>29.947</v>
      </c>
      <c r="C42" s="12">
        <v>117.309</v>
      </c>
      <c r="D42" s="12">
        <v>29.83</v>
      </c>
      <c r="E42" s="12">
        <v>19.606</v>
      </c>
      <c r="F42" s="12">
        <v>248.562</v>
      </c>
      <c r="G42" s="9"/>
      <c r="H42" s="26"/>
      <c r="I42" s="22"/>
    </row>
    <row r="43" spans="1:9" ht="12.75">
      <c r="A43" s="11">
        <v>38108</v>
      </c>
      <c r="B43" s="12">
        <v>31.932</v>
      </c>
      <c r="C43" s="12">
        <v>121.041</v>
      </c>
      <c r="D43" s="12">
        <v>30.097</v>
      </c>
      <c r="E43" s="12">
        <v>20.36</v>
      </c>
      <c r="F43" s="12">
        <v>255.859</v>
      </c>
      <c r="G43" s="9"/>
      <c r="H43" s="26"/>
      <c r="I43" s="22"/>
    </row>
    <row r="44" spans="1:9" ht="12.75">
      <c r="A44" s="11">
        <v>38139</v>
      </c>
      <c r="B44" s="12">
        <v>31.074</v>
      </c>
      <c r="C44" s="12">
        <v>117.296</v>
      </c>
      <c r="D44" s="12">
        <v>28.82</v>
      </c>
      <c r="E44" s="12">
        <v>19.383</v>
      </c>
      <c r="F44" s="12">
        <v>248.409</v>
      </c>
      <c r="G44" s="9"/>
      <c r="H44" s="26"/>
      <c r="I44" s="22"/>
    </row>
    <row r="45" spans="1:9" ht="12.75">
      <c r="A45" s="11">
        <v>38169</v>
      </c>
      <c r="B45" s="12">
        <v>32.011</v>
      </c>
      <c r="C45" s="12">
        <v>123.81</v>
      </c>
      <c r="D45" s="12">
        <v>31.165</v>
      </c>
      <c r="E45" s="12">
        <v>21.406</v>
      </c>
      <c r="F45" s="12">
        <v>263.508</v>
      </c>
      <c r="G45" s="9"/>
      <c r="H45" s="26"/>
      <c r="I45" s="22"/>
    </row>
    <row r="46" spans="1:9" ht="12.75">
      <c r="A46" s="11">
        <v>38200</v>
      </c>
      <c r="B46" s="12">
        <v>32.312</v>
      </c>
      <c r="C46" s="12">
        <v>123.681</v>
      </c>
      <c r="D46" s="12">
        <v>30.653</v>
      </c>
      <c r="E46" s="12">
        <v>20.791</v>
      </c>
      <c r="F46" s="12">
        <v>262.554</v>
      </c>
      <c r="G46" s="9"/>
      <c r="H46" s="26"/>
      <c r="I46" s="22"/>
    </row>
    <row r="47" spans="1:9" ht="12.75">
      <c r="A47" s="11">
        <v>38231</v>
      </c>
      <c r="B47" s="12">
        <v>32.014</v>
      </c>
      <c r="C47" s="12">
        <v>121.087</v>
      </c>
      <c r="D47" s="12">
        <v>29.442</v>
      </c>
      <c r="E47" s="12">
        <v>20.548</v>
      </c>
      <c r="F47" s="12">
        <v>256.971</v>
      </c>
      <c r="G47" s="9"/>
      <c r="H47" s="26"/>
      <c r="I47" s="22"/>
    </row>
    <row r="48" spans="1:9" ht="12.75">
      <c r="A48" s="11">
        <v>38261</v>
      </c>
      <c r="B48" s="12">
        <v>32.895</v>
      </c>
      <c r="C48" s="12">
        <v>126.88</v>
      </c>
      <c r="D48" s="12">
        <v>30.879</v>
      </c>
      <c r="E48" s="12">
        <v>21.394</v>
      </c>
      <c r="F48" s="12">
        <v>267.259</v>
      </c>
      <c r="G48" s="9"/>
      <c r="H48" s="26"/>
      <c r="I48" s="22"/>
    </row>
    <row r="49" spans="1:9" ht="12.75">
      <c r="A49" s="11">
        <v>38292</v>
      </c>
      <c r="B49" s="12">
        <v>32.182</v>
      </c>
      <c r="C49" s="12">
        <v>123.438</v>
      </c>
      <c r="D49" s="12">
        <v>29.464</v>
      </c>
      <c r="E49" s="12">
        <v>20.474</v>
      </c>
      <c r="F49" s="12">
        <v>259.322</v>
      </c>
      <c r="G49" s="9"/>
      <c r="H49" s="26"/>
      <c r="I49" s="22"/>
    </row>
    <row r="50" spans="1:9" ht="12.75">
      <c r="A50" s="11">
        <v>38322</v>
      </c>
      <c r="B50" s="12">
        <v>33.001</v>
      </c>
      <c r="C50" s="12">
        <v>129.755</v>
      </c>
      <c r="D50" s="12">
        <v>29.481</v>
      </c>
      <c r="E50" s="12">
        <v>21.675</v>
      </c>
      <c r="F50" s="12">
        <v>270.821</v>
      </c>
      <c r="G50" s="9"/>
      <c r="H50" s="26"/>
      <c r="I50" s="22"/>
    </row>
    <row r="51" spans="1:9" ht="12.75">
      <c r="A51" s="11">
        <v>38353</v>
      </c>
      <c r="B51" s="12">
        <v>27.53</v>
      </c>
      <c r="C51" s="12">
        <v>123.237</v>
      </c>
      <c r="D51" s="12">
        <v>32.932</v>
      </c>
      <c r="E51" s="12">
        <v>19.505</v>
      </c>
      <c r="F51" s="12">
        <v>257.168</v>
      </c>
      <c r="G51" s="25"/>
      <c r="H51" s="26"/>
      <c r="I51" s="22"/>
    </row>
    <row r="52" spans="1:9" ht="12.75">
      <c r="A52" s="11">
        <v>38384</v>
      </c>
      <c r="B52" s="12">
        <v>25.904</v>
      </c>
      <c r="C52" s="12">
        <v>111.378</v>
      </c>
      <c r="D52" s="12">
        <v>28.319</v>
      </c>
      <c r="E52" s="12">
        <v>18.431</v>
      </c>
      <c r="F52" s="12">
        <v>235.53</v>
      </c>
      <c r="G52" s="25"/>
      <c r="H52" s="26"/>
      <c r="I52" s="22"/>
    </row>
    <row r="53" spans="1:9" ht="12.75">
      <c r="A53" s="11">
        <v>38412</v>
      </c>
      <c r="B53" s="12">
        <v>30.666</v>
      </c>
      <c r="C53" s="12">
        <v>126.288</v>
      </c>
      <c r="D53" s="12">
        <v>30.503</v>
      </c>
      <c r="E53" s="12">
        <v>20.744</v>
      </c>
      <c r="F53" s="12">
        <v>264.234</v>
      </c>
      <c r="G53" s="25"/>
      <c r="H53" s="26"/>
      <c r="I53" s="22"/>
    </row>
    <row r="54" spans="1:9" ht="12.75">
      <c r="A54" s="11">
        <v>38443</v>
      </c>
      <c r="B54" s="12">
        <v>30.651</v>
      </c>
      <c r="C54" s="12">
        <v>123.718</v>
      </c>
      <c r="D54" s="12">
        <v>29.404</v>
      </c>
      <c r="E54" s="12">
        <v>20.754</v>
      </c>
      <c r="F54" s="12">
        <v>260.528</v>
      </c>
      <c r="G54" s="9"/>
      <c r="H54" s="26"/>
      <c r="I54" s="22"/>
    </row>
    <row r="55" spans="1:9" ht="12.75">
      <c r="A55" s="11">
        <v>38473</v>
      </c>
      <c r="B55" s="12">
        <v>32.191</v>
      </c>
      <c r="C55" s="12">
        <v>126.587</v>
      </c>
      <c r="D55" s="12">
        <v>30.128</v>
      </c>
      <c r="E55" s="12">
        <v>21.244</v>
      </c>
      <c r="F55" s="12">
        <v>267.792</v>
      </c>
      <c r="G55" s="9"/>
      <c r="H55" s="26"/>
      <c r="I55" s="22"/>
    </row>
    <row r="56" spans="1:9" ht="12.75">
      <c r="A56" s="11">
        <v>38504</v>
      </c>
      <c r="B56" s="12">
        <v>30.848</v>
      </c>
      <c r="C56" s="12">
        <v>121.348</v>
      </c>
      <c r="D56" s="12">
        <v>29.493</v>
      </c>
      <c r="E56" s="12">
        <v>20.544</v>
      </c>
      <c r="F56" s="12">
        <v>259.868</v>
      </c>
      <c r="G56" s="9"/>
      <c r="H56" s="26"/>
      <c r="I56" s="22"/>
    </row>
    <row r="57" spans="1:9" ht="12.75">
      <c r="A57" s="11">
        <v>38534</v>
      </c>
      <c r="B57" s="12">
        <v>31.919</v>
      </c>
      <c r="C57" s="12">
        <v>127.697</v>
      </c>
      <c r="D57" s="12">
        <v>31.399</v>
      </c>
      <c r="E57" s="12">
        <v>21.781</v>
      </c>
      <c r="F57" s="12">
        <v>272.679</v>
      </c>
      <c r="G57" s="9"/>
      <c r="H57" s="26"/>
      <c r="I57" s="22"/>
    </row>
    <row r="58" spans="1:9" ht="12.75">
      <c r="A58" s="11">
        <v>38565</v>
      </c>
      <c r="B58" s="12">
        <v>32.174</v>
      </c>
      <c r="C58" s="12">
        <v>127.809</v>
      </c>
      <c r="D58" s="12">
        <v>30.853</v>
      </c>
      <c r="E58" s="12">
        <v>21.747</v>
      </c>
      <c r="F58" s="12">
        <v>272.12</v>
      </c>
      <c r="G58" s="9"/>
      <c r="H58" s="26"/>
      <c r="I58" s="22"/>
    </row>
    <row r="59" spans="1:9" ht="12.75">
      <c r="A59" s="11">
        <v>38596</v>
      </c>
      <c r="B59" s="12">
        <v>30.884</v>
      </c>
      <c r="C59" s="12">
        <v>124.256</v>
      </c>
      <c r="D59" s="12">
        <v>29.899</v>
      </c>
      <c r="E59" s="12">
        <v>20.943</v>
      </c>
      <c r="F59" s="12">
        <v>263.534</v>
      </c>
      <c r="G59" s="9"/>
      <c r="H59" s="26"/>
      <c r="I59" s="22"/>
    </row>
    <row r="60" spans="1:9" ht="12.75">
      <c r="A60" s="11">
        <v>38626</v>
      </c>
      <c r="B60" s="12">
        <v>32.106</v>
      </c>
      <c r="C60" s="12">
        <v>128.469</v>
      </c>
      <c r="D60" s="12">
        <v>30.862</v>
      </c>
      <c r="E60" s="12">
        <v>21.462</v>
      </c>
      <c r="F60" s="12">
        <v>272.142</v>
      </c>
      <c r="G60" s="9"/>
      <c r="H60" s="26"/>
      <c r="I60" s="22"/>
    </row>
    <row r="61" spans="1:9" ht="12.75">
      <c r="A61" s="11">
        <v>38657</v>
      </c>
      <c r="B61" s="12">
        <v>30.108</v>
      </c>
      <c r="C61" s="12">
        <v>126.034</v>
      </c>
      <c r="D61" s="12">
        <v>29.167</v>
      </c>
      <c r="E61" s="12">
        <v>20.395</v>
      </c>
      <c r="F61" s="12">
        <v>262.48</v>
      </c>
      <c r="G61" s="9"/>
      <c r="H61" s="26"/>
      <c r="I61" s="22"/>
    </row>
    <row r="62" spans="1:9" ht="12.75">
      <c r="A62" s="11">
        <v>38687</v>
      </c>
      <c r="B62" s="12">
        <v>31.193</v>
      </c>
      <c r="C62" s="12">
        <v>135.392</v>
      </c>
      <c r="D62" s="12">
        <v>31.798</v>
      </c>
      <c r="E62" s="12">
        <v>21.41</v>
      </c>
      <c r="F62" s="12">
        <v>279.856</v>
      </c>
      <c r="G62" s="9"/>
      <c r="H62" s="26"/>
      <c r="I62" s="26"/>
    </row>
    <row r="63" spans="1:9" ht="12.75">
      <c r="A63" s="11">
        <v>38718</v>
      </c>
      <c r="B63" s="12">
        <v>26.118</v>
      </c>
      <c r="C63" s="12">
        <v>120.394</v>
      </c>
      <c r="D63" s="12">
        <v>29.276</v>
      </c>
      <c r="E63" s="12">
        <v>19.343</v>
      </c>
      <c r="F63" s="12">
        <v>251.431</v>
      </c>
      <c r="G63" s="25"/>
      <c r="H63" s="26"/>
      <c r="I63" s="22"/>
    </row>
    <row r="64" spans="1:9" ht="12.75">
      <c r="A64" s="11">
        <v>38749</v>
      </c>
      <c r="B64" s="12">
        <v>24.453</v>
      </c>
      <c r="C64" s="12">
        <v>109.193</v>
      </c>
      <c r="D64" s="12">
        <v>27.46</v>
      </c>
      <c r="E64" s="12">
        <v>18.067</v>
      </c>
      <c r="F64" s="12">
        <v>231.896</v>
      </c>
      <c r="G64" s="25"/>
      <c r="H64" s="26"/>
      <c r="I64" s="22"/>
    </row>
    <row r="65" spans="1:9" ht="12.75">
      <c r="A65" s="11">
        <v>38777</v>
      </c>
      <c r="B65" s="12">
        <v>28.996</v>
      </c>
      <c r="C65" s="12">
        <v>117.954</v>
      </c>
      <c r="D65" s="12">
        <v>29.433</v>
      </c>
      <c r="E65" s="12">
        <v>20.565</v>
      </c>
      <c r="F65" s="12">
        <v>255.142</v>
      </c>
      <c r="G65" s="25"/>
      <c r="H65" s="26"/>
      <c r="I65" s="22"/>
    </row>
    <row r="66" spans="1:9" ht="12.75">
      <c r="A66" s="11">
        <v>38808</v>
      </c>
      <c r="B66" s="12">
        <v>28.38</v>
      </c>
      <c r="C66" s="12">
        <v>120.566</v>
      </c>
      <c r="D66" s="12">
        <v>28.93</v>
      </c>
      <c r="E66" s="12">
        <v>19.95</v>
      </c>
      <c r="F66" s="12">
        <v>254.462</v>
      </c>
      <c r="G66" s="9"/>
      <c r="H66" s="26"/>
      <c r="I66" s="22"/>
    </row>
    <row r="67" spans="1:9" ht="12.75">
      <c r="A67" s="11">
        <v>38838</v>
      </c>
      <c r="B67" s="12">
        <v>29.33</v>
      </c>
      <c r="C67" s="12">
        <v>117.54</v>
      </c>
      <c r="D67" s="12">
        <v>28.95</v>
      </c>
      <c r="E67" s="12">
        <v>21.03</v>
      </c>
      <c r="F67" s="12">
        <v>255.378</v>
      </c>
      <c r="G67" s="9"/>
      <c r="H67" s="26"/>
      <c r="I67" s="22"/>
    </row>
    <row r="68" spans="1:9" ht="12.75">
      <c r="A68" s="11">
        <v>38869</v>
      </c>
      <c r="B68" s="12">
        <v>28.309</v>
      </c>
      <c r="C68" s="12">
        <v>114.755</v>
      </c>
      <c r="D68" s="12">
        <v>27.948</v>
      </c>
      <c r="E68" s="12">
        <v>19.33</v>
      </c>
      <c r="F68" s="12">
        <v>246.346</v>
      </c>
      <c r="G68" s="9"/>
      <c r="H68" s="26"/>
      <c r="I68" s="22"/>
    </row>
    <row r="69" spans="1:9" ht="12.75">
      <c r="A69" s="11">
        <v>38899</v>
      </c>
      <c r="B69" s="12">
        <v>28.877</v>
      </c>
      <c r="C69" s="12">
        <v>122.546</v>
      </c>
      <c r="D69" s="12">
        <v>29.508</v>
      </c>
      <c r="E69" s="12">
        <v>20.566</v>
      </c>
      <c r="F69" s="12">
        <v>260.863</v>
      </c>
      <c r="G69" s="9"/>
      <c r="H69" s="26"/>
      <c r="I69" s="22"/>
    </row>
    <row r="70" spans="1:9" ht="12.75">
      <c r="A70" s="11">
        <v>38930</v>
      </c>
      <c r="B70" s="12">
        <v>29.514</v>
      </c>
      <c r="C70" s="12">
        <v>123.676</v>
      </c>
      <c r="D70" s="12">
        <v>29.956</v>
      </c>
      <c r="E70" s="12">
        <v>21.038</v>
      </c>
      <c r="F70" s="12">
        <v>264.683</v>
      </c>
      <c r="G70" s="9"/>
      <c r="H70" s="26"/>
      <c r="I70" s="22"/>
    </row>
    <row r="71" spans="1:9" ht="12.75">
      <c r="A71" s="11">
        <v>38961</v>
      </c>
      <c r="B71" s="12">
        <v>28.875</v>
      </c>
      <c r="C71" s="12">
        <v>120.553</v>
      </c>
      <c r="D71" s="12">
        <v>28.878</v>
      </c>
      <c r="E71" s="12">
        <v>20.046</v>
      </c>
      <c r="F71" s="12">
        <v>255.551</v>
      </c>
      <c r="G71" s="9"/>
      <c r="H71" s="26"/>
      <c r="I71" s="22"/>
    </row>
    <row r="72" spans="1:9" ht="12.75">
      <c r="A72" s="11">
        <v>38991</v>
      </c>
      <c r="B72" s="12">
        <v>28.513</v>
      </c>
      <c r="C72" s="12">
        <v>121.957</v>
      </c>
      <c r="D72" s="12">
        <v>28.878</v>
      </c>
      <c r="E72" s="12">
        <v>19.907</v>
      </c>
      <c r="F72" s="12">
        <v>257.376</v>
      </c>
      <c r="G72" s="9"/>
      <c r="H72" s="26"/>
      <c r="I72" s="22"/>
    </row>
    <row r="73" spans="1:9" ht="12.75">
      <c r="A73" s="11">
        <v>39022</v>
      </c>
      <c r="B73" s="12">
        <v>28.361</v>
      </c>
      <c r="C73" s="12">
        <v>118.607</v>
      </c>
      <c r="D73" s="12">
        <v>27.728</v>
      </c>
      <c r="E73" s="12">
        <v>19.566</v>
      </c>
      <c r="F73" s="12">
        <v>250.557</v>
      </c>
      <c r="G73" s="9"/>
      <c r="H73" s="26"/>
      <c r="I73" s="22"/>
    </row>
    <row r="74" spans="1:9" ht="12.75">
      <c r="A74" s="11">
        <v>39052</v>
      </c>
      <c r="B74" s="12">
        <v>29.512</v>
      </c>
      <c r="C74" s="12">
        <v>123.584</v>
      </c>
      <c r="D74" s="12">
        <v>27.464</v>
      </c>
      <c r="E74" s="12">
        <v>19.679</v>
      </c>
      <c r="F74" s="12">
        <v>259.084</v>
      </c>
      <c r="G74" s="9"/>
      <c r="H74" s="26"/>
      <c r="I74" s="22"/>
    </row>
    <row r="75" spans="1:9" ht="12.75">
      <c r="A75" s="11">
        <v>39083</v>
      </c>
      <c r="B75" s="12">
        <v>24.187</v>
      </c>
      <c r="C75" s="12">
        <v>113.93</v>
      </c>
      <c r="D75" s="12">
        <v>30.836</v>
      </c>
      <c r="E75" s="12">
        <v>18.806</v>
      </c>
      <c r="F75" s="12">
        <v>243.69</v>
      </c>
      <c r="G75" s="25"/>
      <c r="H75" s="26"/>
      <c r="I75" s="22"/>
    </row>
    <row r="76" spans="1:9" ht="12.75">
      <c r="A76" s="11">
        <v>39114</v>
      </c>
      <c r="B76" s="12">
        <v>22.539</v>
      </c>
      <c r="C76" s="12">
        <v>103.53</v>
      </c>
      <c r="D76" s="12">
        <v>26.289</v>
      </c>
      <c r="E76" s="12">
        <v>17.35</v>
      </c>
      <c r="F76" s="12">
        <v>221.019</v>
      </c>
      <c r="G76" s="25"/>
      <c r="H76" s="26"/>
      <c r="I76" s="22"/>
    </row>
    <row r="77" spans="1:9" ht="12.75">
      <c r="A77" s="11">
        <v>39142</v>
      </c>
      <c r="B77" s="12">
        <v>26.671</v>
      </c>
      <c r="C77" s="12">
        <v>113.587</v>
      </c>
      <c r="D77" s="12">
        <v>28.241</v>
      </c>
      <c r="E77" s="12">
        <v>19.003</v>
      </c>
      <c r="F77" s="12">
        <v>244.458</v>
      </c>
      <c r="G77" s="25"/>
      <c r="H77" s="26"/>
      <c r="I77" s="22"/>
    </row>
    <row r="78" spans="1:9" ht="12.75">
      <c r="A78" s="11">
        <v>39173</v>
      </c>
      <c r="B78" s="12">
        <v>26.19</v>
      </c>
      <c r="C78" s="12">
        <v>110.535</v>
      </c>
      <c r="D78" s="12">
        <v>27.135</v>
      </c>
      <c r="E78" s="12">
        <v>18.314</v>
      </c>
      <c r="F78" s="12">
        <v>237.005</v>
      </c>
      <c r="G78" s="9"/>
      <c r="H78" s="26"/>
      <c r="I78" s="22"/>
    </row>
    <row r="79" spans="1:9" ht="12.75">
      <c r="A79" s="11">
        <v>39203</v>
      </c>
      <c r="B79" s="12">
        <v>25.874</v>
      </c>
      <c r="C79" s="12">
        <v>116.288</v>
      </c>
      <c r="D79" s="12">
        <v>26.988</v>
      </c>
      <c r="E79" s="12">
        <v>19.893</v>
      </c>
      <c r="F79" s="12">
        <v>247.337</v>
      </c>
      <c r="G79" s="9"/>
      <c r="H79" s="26"/>
      <c r="I79" s="22"/>
    </row>
    <row r="80" spans="1:9" ht="12.75">
      <c r="A80" s="11">
        <v>39234</v>
      </c>
      <c r="B80" s="12">
        <v>25.195</v>
      </c>
      <c r="C80" s="12">
        <v>107.017</v>
      </c>
      <c r="D80" s="12">
        <v>27.081</v>
      </c>
      <c r="E80" s="12">
        <v>19.379</v>
      </c>
      <c r="F80" s="12">
        <v>234.909</v>
      </c>
      <c r="G80" s="9"/>
      <c r="H80" s="26"/>
      <c r="I80" s="22"/>
    </row>
    <row r="81" spans="1:9" ht="12.75">
      <c r="A81" s="11">
        <v>39264</v>
      </c>
      <c r="B81" s="12">
        <v>23.173</v>
      </c>
      <c r="C81" s="12">
        <v>105.506</v>
      </c>
      <c r="D81" s="12">
        <v>24.901</v>
      </c>
      <c r="E81" s="12">
        <v>18.118</v>
      </c>
      <c r="F81" s="12">
        <v>226.388</v>
      </c>
      <c r="G81" s="9"/>
      <c r="H81" s="26"/>
      <c r="I81" s="22"/>
    </row>
    <row r="82" spans="1:9" ht="12.75">
      <c r="A82" s="11">
        <v>39295</v>
      </c>
      <c r="B82" s="12">
        <v>25.961</v>
      </c>
      <c r="C82" s="12">
        <v>115.018</v>
      </c>
      <c r="D82" s="12">
        <v>28.141</v>
      </c>
      <c r="E82" s="12">
        <v>19.809</v>
      </c>
      <c r="F82" s="12">
        <v>247.445</v>
      </c>
      <c r="G82" s="9"/>
      <c r="H82" s="26"/>
      <c r="I82" s="22"/>
    </row>
    <row r="83" spans="1:9" ht="12.75">
      <c r="A83" s="11">
        <v>39326</v>
      </c>
      <c r="B83" s="12">
        <v>25.522</v>
      </c>
      <c r="C83" s="12">
        <v>111.096</v>
      </c>
      <c r="D83" s="12">
        <v>26.73</v>
      </c>
      <c r="E83" s="12">
        <v>18.51</v>
      </c>
      <c r="F83" s="12">
        <v>236.8</v>
      </c>
      <c r="G83" s="9"/>
      <c r="H83" s="26"/>
      <c r="I83" s="22"/>
    </row>
    <row r="84" spans="1:9" ht="12.75">
      <c r="A84" s="11">
        <v>39356</v>
      </c>
      <c r="B84" s="12">
        <v>26.61</v>
      </c>
      <c r="C84" s="12">
        <v>113.82</v>
      </c>
      <c r="D84" s="12">
        <v>27.58</v>
      </c>
      <c r="E84" s="12">
        <v>19.187</v>
      </c>
      <c r="F84" s="12">
        <v>243.81</v>
      </c>
      <c r="G84" s="9"/>
      <c r="H84" s="26"/>
      <c r="I84" s="22"/>
    </row>
    <row r="85" spans="1:9" ht="12.75">
      <c r="A85" s="11">
        <v>39387</v>
      </c>
      <c r="B85" s="12">
        <v>25.041</v>
      </c>
      <c r="C85" s="12">
        <v>110.443</v>
      </c>
      <c r="D85" s="12">
        <v>26.415</v>
      </c>
      <c r="E85" s="12">
        <v>18.499</v>
      </c>
      <c r="F85" s="12">
        <v>234.771</v>
      </c>
      <c r="G85" s="9"/>
      <c r="H85" s="26"/>
      <c r="I85" s="22"/>
    </row>
    <row r="86" spans="1:9" ht="12.75">
      <c r="A86" s="11">
        <v>39417</v>
      </c>
      <c r="B86" s="12">
        <v>26.17</v>
      </c>
      <c r="C86" s="12">
        <v>114.071</v>
      </c>
      <c r="D86" s="12">
        <v>28.52</v>
      </c>
      <c r="E86" s="12">
        <v>18.97</v>
      </c>
      <c r="F86" s="12">
        <v>245.53</v>
      </c>
      <c r="G86" s="9"/>
      <c r="H86" s="26"/>
      <c r="I86" s="22"/>
    </row>
    <row r="87" spans="1:9" ht="12.75">
      <c r="A87" s="11">
        <v>39448</v>
      </c>
      <c r="B87" s="12">
        <v>21.652</v>
      </c>
      <c r="C87" s="12">
        <v>105.084</v>
      </c>
      <c r="D87" s="12">
        <v>26.401</v>
      </c>
      <c r="E87" s="12">
        <v>17.27</v>
      </c>
      <c r="F87" s="12">
        <v>224</v>
      </c>
      <c r="G87" s="25"/>
      <c r="H87" s="26"/>
      <c r="I87" s="22"/>
    </row>
    <row r="88" spans="1:9" ht="12.75">
      <c r="A88" s="11">
        <v>39479</v>
      </c>
      <c r="B88" s="12">
        <v>20.08</v>
      </c>
      <c r="C88" s="12">
        <v>98.638</v>
      </c>
      <c r="D88" s="12">
        <v>25.624</v>
      </c>
      <c r="E88" s="12">
        <v>16.554</v>
      </c>
      <c r="F88" s="12">
        <v>212.65</v>
      </c>
      <c r="G88" s="25"/>
      <c r="H88" s="26"/>
      <c r="I88" s="22"/>
    </row>
    <row r="89" spans="1:9" ht="12.75">
      <c r="A89" s="11">
        <v>39508</v>
      </c>
      <c r="B89" s="12">
        <v>24.65</v>
      </c>
      <c r="C89" s="12">
        <v>101.477</v>
      </c>
      <c r="D89" s="12">
        <v>26.513</v>
      </c>
      <c r="E89" s="12">
        <v>17.554</v>
      </c>
      <c r="F89" s="12">
        <v>230.558</v>
      </c>
      <c r="G89" s="25"/>
      <c r="H89" s="26"/>
      <c r="I89" s="22"/>
    </row>
    <row r="90" spans="1:9" ht="12.75" customHeight="1">
      <c r="A90" s="11">
        <v>39539</v>
      </c>
      <c r="B90" s="12">
        <v>22.577</v>
      </c>
      <c r="C90" s="12">
        <v>103.061</v>
      </c>
      <c r="D90" s="12">
        <v>25.568</v>
      </c>
      <c r="E90" s="12">
        <v>17.301</v>
      </c>
      <c r="F90" s="12">
        <v>221.75</v>
      </c>
      <c r="G90" s="9"/>
      <c r="H90" s="26"/>
      <c r="I90" s="22"/>
    </row>
    <row r="91" spans="1:9" s="7" customFormat="1" ht="12.75">
      <c r="A91" s="11">
        <v>39569</v>
      </c>
      <c r="B91" s="12">
        <v>24.45</v>
      </c>
      <c r="C91" s="12">
        <v>108.742</v>
      </c>
      <c r="D91" s="12">
        <v>26.516</v>
      </c>
      <c r="E91" s="12">
        <v>18.86</v>
      </c>
      <c r="F91" s="12">
        <v>234.234</v>
      </c>
      <c r="G91" s="9"/>
      <c r="H91" s="26"/>
      <c r="I91" s="27"/>
    </row>
    <row r="92" spans="1:9" s="7" customFormat="1" ht="12.75">
      <c r="A92" s="11">
        <v>39600</v>
      </c>
      <c r="B92" s="12">
        <v>23.844</v>
      </c>
      <c r="C92" s="12">
        <v>103.731</v>
      </c>
      <c r="D92" s="12">
        <v>26.346</v>
      </c>
      <c r="E92" s="12">
        <v>17.904</v>
      </c>
      <c r="F92" s="12">
        <v>226.052</v>
      </c>
      <c r="G92" s="9"/>
      <c r="H92" s="26"/>
      <c r="I92" s="27"/>
    </row>
    <row r="93" spans="1:9" s="7" customFormat="1" ht="12.75">
      <c r="A93" s="11">
        <v>39630</v>
      </c>
      <c r="B93" s="12">
        <v>24.325</v>
      </c>
      <c r="C93" s="12">
        <v>110.24</v>
      </c>
      <c r="D93" s="12">
        <v>26.826</v>
      </c>
      <c r="E93" s="12">
        <v>18.56</v>
      </c>
      <c r="F93" s="12">
        <v>236.655</v>
      </c>
      <c r="G93" s="9"/>
      <c r="H93" s="26"/>
      <c r="I93" s="27"/>
    </row>
    <row r="94" spans="1:9" s="7" customFormat="1" ht="12.75">
      <c r="A94" s="11">
        <v>39661</v>
      </c>
      <c r="B94" s="12">
        <v>24.129</v>
      </c>
      <c r="C94" s="12">
        <v>110.022</v>
      </c>
      <c r="D94" s="12">
        <v>26.936</v>
      </c>
      <c r="E94" s="12">
        <v>18.899</v>
      </c>
      <c r="F94" s="12">
        <v>236.94</v>
      </c>
      <c r="G94" s="9"/>
      <c r="H94" s="26"/>
      <c r="I94" s="27"/>
    </row>
    <row r="95" spans="1:9" s="7" customFormat="1" ht="12.75">
      <c r="A95" s="11">
        <v>39692</v>
      </c>
      <c r="B95" s="12">
        <v>23.368</v>
      </c>
      <c r="C95" s="12">
        <v>105.733</v>
      </c>
      <c r="D95" s="12">
        <v>25.843</v>
      </c>
      <c r="E95" s="12">
        <v>18.215</v>
      </c>
      <c r="F95" s="12">
        <v>227.582</v>
      </c>
      <c r="G95" s="9"/>
      <c r="H95" s="26"/>
      <c r="I95" s="27"/>
    </row>
    <row r="96" spans="1:9" s="7" customFormat="1" ht="12.75">
      <c r="A96" s="11">
        <v>39722</v>
      </c>
      <c r="B96" s="12">
        <v>23.77</v>
      </c>
      <c r="C96" s="12">
        <v>108.296</v>
      </c>
      <c r="D96" s="12">
        <v>26.592</v>
      </c>
      <c r="E96" s="12">
        <v>18.634</v>
      </c>
      <c r="F96" s="12">
        <v>233.201</v>
      </c>
      <c r="G96" s="9"/>
      <c r="H96" s="26"/>
      <c r="I96" s="27"/>
    </row>
    <row r="97" spans="1:9" s="7" customFormat="1" ht="12.75">
      <c r="A97" s="11">
        <v>39753</v>
      </c>
      <c r="B97" s="12">
        <v>22.818</v>
      </c>
      <c r="C97" s="12">
        <v>101.953</v>
      </c>
      <c r="D97" s="12">
        <v>25.173</v>
      </c>
      <c r="E97" s="12">
        <v>17.444</v>
      </c>
      <c r="F97" s="12">
        <v>220.269</v>
      </c>
      <c r="G97" s="9"/>
      <c r="H97" s="26"/>
      <c r="I97" s="27"/>
    </row>
    <row r="98" spans="1:9" s="7" customFormat="1" ht="12.75">
      <c r="A98" s="11">
        <v>39783</v>
      </c>
      <c r="B98" s="12">
        <v>23.314</v>
      </c>
      <c r="C98" s="12">
        <v>107.035</v>
      </c>
      <c r="D98" s="12">
        <v>26.859</v>
      </c>
      <c r="E98" s="12">
        <v>14.961</v>
      </c>
      <c r="F98" s="12">
        <v>231.784</v>
      </c>
      <c r="G98" s="9"/>
      <c r="H98" s="26"/>
      <c r="I98" s="27"/>
    </row>
    <row r="99" spans="1:9" s="7" customFormat="1" ht="12.75">
      <c r="A99" s="11">
        <v>39814</v>
      </c>
      <c r="B99" s="12">
        <v>20.3</v>
      </c>
      <c r="C99" s="12">
        <v>99.37</v>
      </c>
      <c r="D99" s="12">
        <v>25.134</v>
      </c>
      <c r="E99" s="12">
        <v>16.502</v>
      </c>
      <c r="F99" s="12">
        <v>213.7</v>
      </c>
      <c r="G99" s="25"/>
      <c r="H99" s="26"/>
      <c r="I99" s="27"/>
    </row>
    <row r="100" spans="1:9" s="7" customFormat="1" ht="12.75">
      <c r="A100" s="11">
        <v>39845</v>
      </c>
      <c r="B100" s="12">
        <v>18.48</v>
      </c>
      <c r="C100" s="12">
        <v>89.8</v>
      </c>
      <c r="D100" s="12">
        <v>23.52</v>
      </c>
      <c r="E100" s="12">
        <v>15.39</v>
      </c>
      <c r="F100" s="12">
        <v>195.48</v>
      </c>
      <c r="G100" s="25"/>
      <c r="H100" s="26"/>
      <c r="I100" s="27"/>
    </row>
    <row r="101" spans="1:9" s="7" customFormat="1" ht="12.75">
      <c r="A101" s="11">
        <v>39873</v>
      </c>
      <c r="B101" s="12">
        <v>22.697</v>
      </c>
      <c r="C101" s="12">
        <v>100.087</v>
      </c>
      <c r="D101" s="12">
        <v>25.036</v>
      </c>
      <c r="E101" s="12">
        <v>17.138</v>
      </c>
      <c r="F101" s="12">
        <v>217.556</v>
      </c>
      <c r="G101" s="25"/>
      <c r="H101" s="26"/>
      <c r="I101" s="27"/>
    </row>
    <row r="102" spans="1:9" s="7" customFormat="1" ht="12.75">
      <c r="A102" s="11">
        <v>39904</v>
      </c>
      <c r="B102" s="12">
        <v>21.589</v>
      </c>
      <c r="C102" s="12">
        <v>98.522</v>
      </c>
      <c r="D102" s="12">
        <v>24.523</v>
      </c>
      <c r="E102" s="12">
        <v>16.886</v>
      </c>
      <c r="F102" s="12">
        <v>213.489</v>
      </c>
      <c r="G102" s="9"/>
      <c r="H102" s="26"/>
      <c r="I102" s="27"/>
    </row>
    <row r="103" spans="1:9" s="7" customFormat="1" ht="12.75">
      <c r="A103" s="11">
        <v>39934</v>
      </c>
      <c r="B103" s="12">
        <v>23.449</v>
      </c>
      <c r="C103" s="12">
        <v>102.02</v>
      </c>
      <c r="D103" s="12">
        <v>25.903</v>
      </c>
      <c r="E103" s="12">
        <v>17.703</v>
      </c>
      <c r="F103" s="12">
        <v>223.57</v>
      </c>
      <c r="G103" s="9"/>
      <c r="H103" s="26"/>
      <c r="I103" s="27"/>
    </row>
    <row r="104" spans="1:9" s="7" customFormat="1" ht="12.75">
      <c r="A104" s="11">
        <v>39965</v>
      </c>
      <c r="B104" s="12">
        <v>22.297</v>
      </c>
      <c r="C104" s="12">
        <v>87.9</v>
      </c>
      <c r="D104" s="12">
        <v>25.745</v>
      </c>
      <c r="E104" s="12">
        <v>17.682</v>
      </c>
      <c r="F104" s="12">
        <v>208.034</v>
      </c>
      <c r="G104" s="9"/>
      <c r="H104" s="26"/>
      <c r="I104" s="27"/>
    </row>
    <row r="105" spans="1:9" s="7" customFormat="1" ht="12.75">
      <c r="A105" s="11">
        <v>39995</v>
      </c>
      <c r="B105" s="12">
        <v>21.765</v>
      </c>
      <c r="C105" s="12">
        <v>98.582</v>
      </c>
      <c r="D105" s="12">
        <v>26.092</v>
      </c>
      <c r="E105" s="12">
        <v>17.66</v>
      </c>
      <c r="F105" s="12">
        <v>218.96</v>
      </c>
      <c r="G105" s="9"/>
      <c r="H105" s="26"/>
      <c r="I105" s="27"/>
    </row>
    <row r="106" spans="1:9" s="7" customFormat="1" ht="12.75">
      <c r="A106" s="11">
        <v>40026</v>
      </c>
      <c r="B106" s="12">
        <v>23.068</v>
      </c>
      <c r="C106" s="12">
        <v>103.976</v>
      </c>
      <c r="D106" s="12">
        <v>26.524</v>
      </c>
      <c r="E106" s="12">
        <v>18.339</v>
      </c>
      <c r="F106" s="12">
        <v>227.9611</v>
      </c>
      <c r="G106" s="9"/>
      <c r="H106" s="26"/>
      <c r="I106" s="27"/>
    </row>
    <row r="107" spans="1:9" s="7" customFormat="1" ht="12.75">
      <c r="A107" s="11">
        <v>40057</v>
      </c>
      <c r="B107" s="12">
        <v>22.914</v>
      </c>
      <c r="C107" s="12">
        <v>100.389</v>
      </c>
      <c r="D107" s="12">
        <v>26.082</v>
      </c>
      <c r="E107" s="12">
        <v>18.137</v>
      </c>
      <c r="F107" s="12">
        <v>222.352</v>
      </c>
      <c r="G107" s="9"/>
      <c r="H107" s="26"/>
      <c r="I107" s="27"/>
    </row>
    <row r="108" spans="1:9" ht="12.75">
      <c r="A108" s="11">
        <v>40087</v>
      </c>
      <c r="B108" s="12">
        <v>22.639</v>
      </c>
      <c r="C108" s="12">
        <v>94.284</v>
      </c>
      <c r="D108" s="12">
        <v>26.549</v>
      </c>
      <c r="E108" s="12">
        <v>18.385</v>
      </c>
      <c r="F108" s="12">
        <v>217.635</v>
      </c>
      <c r="G108" s="9"/>
      <c r="H108" s="26"/>
      <c r="I108" s="22"/>
    </row>
    <row r="109" spans="1:9" ht="12.75">
      <c r="A109" s="11">
        <v>40118</v>
      </c>
      <c r="B109" s="16">
        <v>21.845</v>
      </c>
      <c r="C109" s="16">
        <v>83.105</v>
      </c>
      <c r="D109" s="16">
        <v>25.582</v>
      </c>
      <c r="E109" s="16">
        <v>17.159</v>
      </c>
      <c r="F109" s="16">
        <v>200.955</v>
      </c>
      <c r="G109" s="9"/>
      <c r="H109" s="26"/>
      <c r="I109" s="22"/>
    </row>
    <row r="110" spans="1:18" ht="12.75">
      <c r="A110" s="11">
        <v>40148</v>
      </c>
      <c r="B110" s="16">
        <v>23.018</v>
      </c>
      <c r="C110" s="16">
        <v>105.785</v>
      </c>
      <c r="D110" s="16">
        <v>27.534</v>
      </c>
      <c r="E110" s="16">
        <v>18.41</v>
      </c>
      <c r="F110" s="16">
        <v>232.392</v>
      </c>
      <c r="G110" s="9"/>
      <c r="H110" s="26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11">
        <v>40179</v>
      </c>
      <c r="B111" s="23">
        <v>19.099</v>
      </c>
      <c r="C111" s="23">
        <v>94.915</v>
      </c>
      <c r="D111" s="16">
        <v>25.749</v>
      </c>
      <c r="E111" s="16">
        <v>16.712</v>
      </c>
      <c r="F111" s="16">
        <v>209.409</v>
      </c>
      <c r="G111" s="9"/>
      <c r="H111" s="26"/>
      <c r="I111" s="24"/>
      <c r="J111" s="3"/>
      <c r="K111" s="3"/>
      <c r="L111" s="5"/>
      <c r="M111" s="5"/>
      <c r="N111" s="29"/>
      <c r="O111" s="22"/>
      <c r="P111" s="22"/>
      <c r="Q111" s="30"/>
      <c r="R111" s="22"/>
    </row>
    <row r="112" spans="1:18" ht="12.75">
      <c r="A112" s="11">
        <v>40210</v>
      </c>
      <c r="B112" s="16">
        <v>17.909</v>
      </c>
      <c r="C112" s="16">
        <v>75.224</v>
      </c>
      <c r="D112" s="16">
        <v>24.057</v>
      </c>
      <c r="E112" s="16">
        <v>15.58</v>
      </c>
      <c r="F112" s="16">
        <v>182.369</v>
      </c>
      <c r="G112" s="9"/>
      <c r="H112" s="26"/>
      <c r="I112" s="24"/>
      <c r="J112" s="5"/>
      <c r="K112" s="5"/>
      <c r="L112" s="5"/>
      <c r="M112" s="5"/>
      <c r="N112" s="29"/>
      <c r="O112" s="22"/>
      <c r="P112" s="22"/>
      <c r="Q112" s="30"/>
      <c r="R112" s="22"/>
    </row>
    <row r="113" spans="1:18" ht="12.75">
      <c r="A113" s="11">
        <v>40238</v>
      </c>
      <c r="B113" s="16">
        <v>21.593</v>
      </c>
      <c r="C113" s="16">
        <v>98.72</v>
      </c>
      <c r="D113" s="23">
        <v>26.47</v>
      </c>
      <c r="E113" s="16">
        <v>17.539</v>
      </c>
      <c r="F113" s="23">
        <v>219.512</v>
      </c>
      <c r="G113" s="9"/>
      <c r="H113" s="26"/>
      <c r="I113" s="24"/>
      <c r="J113" s="5"/>
      <c r="K113" s="5"/>
      <c r="L113" s="3"/>
      <c r="M113" s="5"/>
      <c r="N113" s="31"/>
      <c r="O113" s="22"/>
      <c r="P113" s="22"/>
      <c r="Q113" s="30"/>
      <c r="R113" s="22"/>
    </row>
    <row r="114" spans="1:18" ht="12.75">
      <c r="A114" s="11">
        <v>40269</v>
      </c>
      <c r="B114" s="16">
        <v>20.638</v>
      </c>
      <c r="C114" s="16">
        <v>97.06</v>
      </c>
      <c r="D114" s="23">
        <v>26.632</v>
      </c>
      <c r="E114" s="16">
        <v>17.492</v>
      </c>
      <c r="F114" s="23">
        <v>217.092</v>
      </c>
      <c r="G114" s="9"/>
      <c r="H114" s="26"/>
      <c r="I114" s="24"/>
      <c r="J114" s="5"/>
      <c r="K114" s="5"/>
      <c r="L114" s="3"/>
      <c r="M114" s="5"/>
      <c r="N114" s="31"/>
      <c r="O114" s="22"/>
      <c r="P114" s="22"/>
      <c r="Q114" s="30"/>
      <c r="R114" s="22"/>
    </row>
    <row r="115" spans="1:18" ht="12.75">
      <c r="A115" s="11">
        <v>40299</v>
      </c>
      <c r="B115" s="23">
        <v>21.04</v>
      </c>
      <c r="C115" s="16">
        <v>94.494</v>
      </c>
      <c r="D115" s="16">
        <v>27.367</v>
      </c>
      <c r="E115" s="16">
        <v>18.085</v>
      </c>
      <c r="F115" s="23">
        <v>218.79</v>
      </c>
      <c r="H115" s="22"/>
      <c r="I115" s="5"/>
      <c r="J115" s="5"/>
      <c r="K115" s="5"/>
      <c r="L115" s="5"/>
      <c r="M115" s="5"/>
      <c r="N115" s="31"/>
      <c r="O115" s="22"/>
      <c r="P115" s="22"/>
      <c r="Q115" s="30"/>
      <c r="R115" s="22"/>
    </row>
    <row r="116" spans="1:18" ht="12.75">
      <c r="A116" s="11">
        <v>40330</v>
      </c>
      <c r="B116" s="16">
        <v>21.349</v>
      </c>
      <c r="C116" s="16">
        <v>93.837</v>
      </c>
      <c r="D116" s="16">
        <v>26.726</v>
      </c>
      <c r="E116" s="23">
        <v>18.1</v>
      </c>
      <c r="F116" s="16">
        <v>216.047</v>
      </c>
      <c r="H116" s="22"/>
      <c r="I116" s="5"/>
      <c r="J116" s="5"/>
      <c r="K116" s="5"/>
      <c r="L116" s="5"/>
      <c r="M116" s="5"/>
      <c r="N116" s="29"/>
      <c r="O116" s="22"/>
      <c r="P116" s="22"/>
      <c r="Q116" s="30"/>
      <c r="R116" s="22"/>
    </row>
    <row r="117" spans="1:18" ht="12.75">
      <c r="A117" s="11">
        <v>40360</v>
      </c>
      <c r="B117" s="16">
        <v>22.013</v>
      </c>
      <c r="C117" s="16">
        <v>101.623</v>
      </c>
      <c r="D117" s="16">
        <v>28.832</v>
      </c>
      <c r="E117" s="23">
        <v>19.042</v>
      </c>
      <c r="F117" s="16">
        <v>230.837</v>
      </c>
      <c r="H117" s="22"/>
      <c r="I117" s="5"/>
      <c r="J117" s="5"/>
      <c r="K117" s="5"/>
      <c r="L117" s="5"/>
      <c r="M117" s="5"/>
      <c r="N117" s="32"/>
      <c r="O117" s="22"/>
      <c r="P117" s="33"/>
      <c r="Q117" s="34"/>
      <c r="R117" s="22"/>
    </row>
    <row r="118" spans="1:18" ht="12.75">
      <c r="A118" s="11">
        <v>40391</v>
      </c>
      <c r="B118" s="16">
        <v>22.389</v>
      </c>
      <c r="C118" s="16">
        <v>94.297</v>
      </c>
      <c r="D118" s="16">
        <v>28.414</v>
      </c>
      <c r="E118" s="16">
        <v>19.083</v>
      </c>
      <c r="F118" s="16">
        <v>223.226</v>
      </c>
      <c r="H118" s="22"/>
      <c r="I118" s="5"/>
      <c r="J118" s="5"/>
      <c r="K118" s="5"/>
      <c r="L118" s="5"/>
      <c r="M118" s="5"/>
      <c r="N118" s="22"/>
      <c r="O118" s="22"/>
      <c r="P118" s="22"/>
      <c r="Q118" s="22"/>
      <c r="R118" s="22"/>
    </row>
    <row r="119" spans="1:18" ht="12.75">
      <c r="A119" s="11">
        <v>40422</v>
      </c>
      <c r="B119" s="16">
        <v>21.804</v>
      </c>
      <c r="C119" s="16">
        <v>101.016</v>
      </c>
      <c r="D119" s="16">
        <v>27.706</v>
      </c>
      <c r="E119" s="16">
        <v>18.515</v>
      </c>
      <c r="F119" s="23">
        <v>226.19</v>
      </c>
      <c r="H119" s="22"/>
      <c r="I119" s="5"/>
      <c r="J119" s="5"/>
      <c r="K119" s="3"/>
      <c r="L119" s="5"/>
      <c r="M119" s="5"/>
      <c r="N119" s="29"/>
      <c r="O119" s="22"/>
      <c r="P119" s="22"/>
      <c r="Q119" s="30"/>
      <c r="R119" s="22"/>
    </row>
    <row r="120" spans="1:18" ht="12.75">
      <c r="A120" s="11">
        <v>40452</v>
      </c>
      <c r="B120" s="16">
        <v>21.379</v>
      </c>
      <c r="C120" s="16">
        <v>103.716</v>
      </c>
      <c r="D120" s="23">
        <v>28.7</v>
      </c>
      <c r="E120" s="16">
        <v>18.833</v>
      </c>
      <c r="F120" s="16">
        <v>231.136</v>
      </c>
      <c r="H120" s="22"/>
      <c r="I120" s="5"/>
      <c r="J120" s="5"/>
      <c r="K120" s="5"/>
      <c r="L120" s="3"/>
      <c r="M120" s="5"/>
      <c r="N120" s="29"/>
      <c r="O120" s="22"/>
      <c r="P120" s="22"/>
      <c r="Q120" s="30"/>
      <c r="R120" s="22"/>
    </row>
    <row r="121" spans="1:18" ht="12.75">
      <c r="A121" s="11">
        <v>40483</v>
      </c>
      <c r="B121" s="16">
        <v>20.768</v>
      </c>
      <c r="C121" s="23">
        <v>99.85</v>
      </c>
      <c r="D121" s="16">
        <v>27.461</v>
      </c>
      <c r="E121" s="16">
        <v>18.055</v>
      </c>
      <c r="F121" s="16">
        <v>222.067</v>
      </c>
      <c r="H121" s="22"/>
      <c r="I121" s="5"/>
      <c r="J121" s="5"/>
      <c r="K121" s="5"/>
      <c r="L121" s="3"/>
      <c r="M121" s="5"/>
      <c r="N121" s="29"/>
      <c r="O121" s="22"/>
      <c r="P121" s="22"/>
      <c r="Q121" s="30"/>
      <c r="R121" s="22"/>
    </row>
    <row r="122" spans="1:18" ht="12.75">
      <c r="A122" s="11">
        <v>40513</v>
      </c>
      <c r="B122" s="16">
        <v>21.687</v>
      </c>
      <c r="C122" s="16">
        <v>105.405</v>
      </c>
      <c r="D122" s="16">
        <v>29.602</v>
      </c>
      <c r="E122" s="16">
        <v>18.942</v>
      </c>
      <c r="F122" s="16">
        <v>235.636</v>
      </c>
      <c r="H122" s="22"/>
      <c r="I122" s="5"/>
      <c r="J122" s="5"/>
      <c r="K122" s="5"/>
      <c r="L122" s="3"/>
      <c r="M122" s="5"/>
      <c r="N122" s="29"/>
      <c r="O122" s="22"/>
      <c r="P122" s="22"/>
      <c r="Q122" s="30"/>
      <c r="R122" s="22"/>
    </row>
    <row r="123" spans="1:18" ht="12.75">
      <c r="A123" s="11">
        <v>40544</v>
      </c>
      <c r="B123" s="16">
        <v>18.685</v>
      </c>
      <c r="C123" s="16">
        <v>87.456</v>
      </c>
      <c r="D123" s="16">
        <v>27.636</v>
      </c>
      <c r="E123" s="16">
        <v>17.278</v>
      </c>
      <c r="F123" s="16">
        <v>206.618</v>
      </c>
      <c r="H123" s="22"/>
      <c r="I123" s="3"/>
      <c r="J123" s="5"/>
      <c r="K123" s="5"/>
      <c r="L123" s="3"/>
      <c r="M123" s="5"/>
      <c r="N123" s="29"/>
      <c r="O123" s="22"/>
      <c r="P123" s="22"/>
      <c r="Q123" s="30"/>
      <c r="R123" s="22"/>
    </row>
    <row r="124" spans="1:18" ht="12.75">
      <c r="A124" s="11">
        <v>40575</v>
      </c>
      <c r="B124" s="16">
        <v>17.886</v>
      </c>
      <c r="C124" s="16">
        <v>86.665</v>
      </c>
      <c r="D124" s="16">
        <v>26.139</v>
      </c>
      <c r="E124" s="16">
        <v>16.245</v>
      </c>
      <c r="F124" s="16">
        <v>199.482</v>
      </c>
      <c r="H124" s="22"/>
      <c r="I124" s="5"/>
      <c r="J124" s="5"/>
      <c r="K124" s="5"/>
      <c r="L124" s="5"/>
      <c r="M124" s="5"/>
      <c r="N124" s="29"/>
      <c r="O124" s="22"/>
      <c r="P124" s="22"/>
      <c r="Q124" s="30"/>
      <c r="R124" s="22"/>
    </row>
    <row r="125" spans="1:18" ht="12.75">
      <c r="A125" s="11">
        <v>40603</v>
      </c>
      <c r="B125" s="16">
        <v>20.117</v>
      </c>
      <c r="C125" s="16">
        <v>98.407</v>
      </c>
      <c r="D125" s="16">
        <v>28.594</v>
      </c>
      <c r="E125" s="16">
        <v>18.231</v>
      </c>
      <c r="F125" s="16">
        <v>223.741</v>
      </c>
      <c r="H125" s="22"/>
      <c r="I125" s="5"/>
      <c r="J125" s="5"/>
      <c r="K125" s="5"/>
      <c r="L125" s="5"/>
      <c r="M125" s="5"/>
      <c r="N125" s="35"/>
      <c r="O125" s="22"/>
      <c r="P125" s="33"/>
      <c r="Q125" s="34"/>
      <c r="R125" s="22"/>
    </row>
    <row r="126" spans="1:18" ht="12.75">
      <c r="A126" s="11">
        <v>40634</v>
      </c>
      <c r="B126" s="16">
        <v>19.815</v>
      </c>
      <c r="C126" s="16">
        <v>96.825</v>
      </c>
      <c r="D126" s="16">
        <v>28.743</v>
      </c>
      <c r="E126" s="16">
        <v>18.079</v>
      </c>
      <c r="F126" s="16">
        <v>221.109</v>
      </c>
      <c r="H126" s="22"/>
      <c r="I126" s="5"/>
      <c r="J126" s="5"/>
      <c r="K126" s="5"/>
      <c r="L126" s="5"/>
      <c r="M126" s="5"/>
      <c r="N126" s="22"/>
      <c r="O126" s="22"/>
      <c r="P126" s="33"/>
      <c r="Q126" s="30"/>
      <c r="R126" s="22"/>
    </row>
    <row r="127" spans="1:18" ht="12.75">
      <c r="A127" s="11">
        <v>40664</v>
      </c>
      <c r="B127" s="16">
        <v>21.256</v>
      </c>
      <c r="C127" s="16">
        <v>90.525</v>
      </c>
      <c r="D127" s="23">
        <v>29.3</v>
      </c>
      <c r="E127" s="16">
        <v>18.829</v>
      </c>
      <c r="F127" s="16">
        <v>219.487</v>
      </c>
      <c r="H127" s="22"/>
      <c r="I127" s="22"/>
      <c r="J127" s="22"/>
      <c r="K127" s="22"/>
      <c r="L127" s="22"/>
      <c r="M127" s="36"/>
      <c r="N127" s="22"/>
      <c r="O127" s="22"/>
      <c r="P127" s="22"/>
      <c r="Q127" s="22"/>
      <c r="R127" s="22"/>
    </row>
    <row r="128" spans="1:14" ht="12.75">
      <c r="A128" s="11">
        <v>40695</v>
      </c>
      <c r="B128" s="16">
        <v>20.529</v>
      </c>
      <c r="C128" s="16">
        <v>100.435</v>
      </c>
      <c r="D128" s="16">
        <v>29.659</v>
      </c>
      <c r="E128" s="23">
        <v>18.78</v>
      </c>
      <c r="F128" s="16">
        <v>228.875</v>
      </c>
      <c r="H128" s="22"/>
      <c r="I128" s="22"/>
      <c r="J128" s="22"/>
      <c r="K128" s="22"/>
      <c r="L128" s="22"/>
      <c r="M128" s="22"/>
      <c r="N128" s="22"/>
    </row>
    <row r="129" spans="1:14" ht="12.75">
      <c r="A129" s="11">
        <v>40725</v>
      </c>
      <c r="B129" s="16">
        <v>21.391</v>
      </c>
      <c r="C129" s="16">
        <v>105.787</v>
      </c>
      <c r="D129" s="16">
        <v>31.044</v>
      </c>
      <c r="E129" s="23">
        <v>19.739</v>
      </c>
      <c r="F129" s="16">
        <v>235.839</v>
      </c>
      <c r="H129" s="22"/>
      <c r="I129" s="22"/>
      <c r="J129" s="22"/>
      <c r="K129" s="22"/>
      <c r="L129" s="22"/>
      <c r="M129" s="22"/>
      <c r="N129" s="22"/>
    </row>
    <row r="130" spans="1:6" ht="12.75">
      <c r="A130" s="11">
        <v>40756</v>
      </c>
      <c r="B130" s="16">
        <v>21.284</v>
      </c>
      <c r="C130" s="16">
        <v>106.851</v>
      </c>
      <c r="D130" s="16">
        <v>31.282</v>
      </c>
      <c r="E130" s="23">
        <v>19.73</v>
      </c>
      <c r="F130" s="16">
        <v>241.985</v>
      </c>
    </row>
    <row r="131" spans="1:6" ht="12.75">
      <c r="A131" s="11">
        <v>40787</v>
      </c>
      <c r="B131" s="23">
        <v>21.406</v>
      </c>
      <c r="C131" s="16">
        <v>103.058</v>
      </c>
      <c r="D131" s="16">
        <v>30.701</v>
      </c>
      <c r="E131" s="23">
        <v>18.956</v>
      </c>
      <c r="F131" s="16">
        <v>234.162</v>
      </c>
    </row>
    <row r="132" spans="1:6" ht="12.75">
      <c r="A132" s="11">
        <v>40817</v>
      </c>
      <c r="B132" s="16">
        <v>21.672</v>
      </c>
      <c r="C132" s="16">
        <v>104.62</v>
      </c>
      <c r="D132" s="16">
        <v>30.915</v>
      </c>
      <c r="E132" s="16">
        <v>19.507</v>
      </c>
      <c r="F132" s="16">
        <v>238.725</v>
      </c>
    </row>
    <row r="133" spans="1:6" ht="12.75">
      <c r="A133" s="11">
        <v>40848</v>
      </c>
      <c r="B133" s="16">
        <v>21.344</v>
      </c>
      <c r="C133" s="16">
        <v>100.301</v>
      </c>
      <c r="D133" s="16">
        <v>30.088</v>
      </c>
      <c r="E133" s="16">
        <v>18.845</v>
      </c>
      <c r="F133" s="16">
        <v>229.314</v>
      </c>
    </row>
    <row r="134" spans="1:6" ht="12.75">
      <c r="A134" s="11">
        <v>40878</v>
      </c>
      <c r="B134" s="16">
        <v>21.771</v>
      </c>
      <c r="C134" s="16">
        <v>105.097</v>
      </c>
      <c r="D134" s="23">
        <v>32.21</v>
      </c>
      <c r="E134" s="16">
        <v>19.519</v>
      </c>
      <c r="F134" s="16">
        <v>240.987</v>
      </c>
    </row>
    <row r="135" spans="1:6" ht="12.75">
      <c r="A135" s="11">
        <v>40909</v>
      </c>
      <c r="B135" s="16">
        <v>19.095</v>
      </c>
      <c r="C135" s="16">
        <v>99.137</v>
      </c>
      <c r="D135" s="16">
        <v>30.058</v>
      </c>
      <c r="E135" s="16">
        <v>17.711</v>
      </c>
      <c r="F135" s="16">
        <v>223.955</v>
      </c>
    </row>
    <row r="136" spans="1:6" ht="12.75">
      <c r="A136" s="11">
        <v>40940</v>
      </c>
      <c r="B136" s="16">
        <v>18.132</v>
      </c>
      <c r="C136" s="23">
        <v>91.24</v>
      </c>
      <c r="D136" s="16">
        <v>29.099</v>
      </c>
      <c r="E136" s="16">
        <v>16.502</v>
      </c>
      <c r="F136" s="23">
        <v>211.06</v>
      </c>
    </row>
    <row r="138" spans="1:6" ht="22.5">
      <c r="A138" s="10" t="s">
        <v>6</v>
      </c>
      <c r="B138" s="10" t="s">
        <v>2</v>
      </c>
      <c r="C138" s="10" t="s">
        <v>1</v>
      </c>
      <c r="D138" s="10" t="s">
        <v>3</v>
      </c>
      <c r="E138" s="10" t="s">
        <v>4</v>
      </c>
      <c r="F138" s="10" t="s">
        <v>5</v>
      </c>
    </row>
    <row r="139" spans="1:6" ht="12.75">
      <c r="A139" s="11">
        <v>36892</v>
      </c>
      <c r="B139" s="13">
        <v>150</v>
      </c>
      <c r="C139" s="13">
        <v>413</v>
      </c>
      <c r="D139" s="13">
        <v>101</v>
      </c>
      <c r="E139" s="13">
        <v>64</v>
      </c>
      <c r="F139" s="13">
        <v>875</v>
      </c>
    </row>
    <row r="140" spans="1:6" ht="12.75">
      <c r="A140" s="11">
        <v>36923</v>
      </c>
      <c r="B140" s="13">
        <v>149</v>
      </c>
      <c r="C140" s="13">
        <v>419</v>
      </c>
      <c r="D140" s="13">
        <v>103</v>
      </c>
      <c r="E140" s="13">
        <v>64</v>
      </c>
      <c r="F140" s="13">
        <v>884</v>
      </c>
    </row>
    <row r="141" spans="1:6" ht="12.75">
      <c r="A141" s="11">
        <v>36951</v>
      </c>
      <c r="B141" s="13">
        <v>149</v>
      </c>
      <c r="C141" s="13">
        <v>427</v>
      </c>
      <c r="D141" s="13">
        <v>104</v>
      </c>
      <c r="E141" s="13">
        <v>64</v>
      </c>
      <c r="F141" s="13">
        <v>893</v>
      </c>
    </row>
    <row r="142" spans="1:6" ht="12.75">
      <c r="A142" s="11">
        <v>36982</v>
      </c>
      <c r="B142" s="13">
        <v>150</v>
      </c>
      <c r="C142" s="13">
        <v>432</v>
      </c>
      <c r="D142" s="13">
        <v>106</v>
      </c>
      <c r="E142" s="13">
        <v>64</v>
      </c>
      <c r="F142" s="13">
        <v>903</v>
      </c>
    </row>
    <row r="143" spans="1:6" ht="12.75">
      <c r="A143" s="11">
        <v>37012</v>
      </c>
      <c r="B143" s="13">
        <v>149</v>
      </c>
      <c r="C143" s="13">
        <v>436</v>
      </c>
      <c r="D143" s="13">
        <v>106</v>
      </c>
      <c r="E143" s="13">
        <v>64</v>
      </c>
      <c r="F143" s="13">
        <v>908</v>
      </c>
    </row>
    <row r="144" spans="1:6" ht="12.75">
      <c r="A144" s="11">
        <v>37043</v>
      </c>
      <c r="B144" s="13">
        <v>149</v>
      </c>
      <c r="C144" s="13">
        <v>438</v>
      </c>
      <c r="D144" s="13">
        <v>106</v>
      </c>
      <c r="E144" s="13">
        <v>67</v>
      </c>
      <c r="F144" s="13">
        <v>914</v>
      </c>
    </row>
    <row r="145" spans="1:6" ht="12.75">
      <c r="A145" s="11">
        <v>37073</v>
      </c>
      <c r="B145" s="13">
        <v>150</v>
      </c>
      <c r="C145" s="13">
        <v>441</v>
      </c>
      <c r="D145" s="13">
        <v>108</v>
      </c>
      <c r="E145" s="13">
        <v>67</v>
      </c>
      <c r="F145" s="13">
        <v>920</v>
      </c>
    </row>
    <row r="146" spans="1:6" ht="12.75">
      <c r="A146" s="11">
        <v>37104</v>
      </c>
      <c r="B146" s="13">
        <v>150</v>
      </c>
      <c r="C146" s="13">
        <v>449</v>
      </c>
      <c r="D146" s="13">
        <v>112</v>
      </c>
      <c r="E146" s="13">
        <v>67</v>
      </c>
      <c r="F146" s="13">
        <v>933</v>
      </c>
    </row>
    <row r="147" spans="1:6" ht="12.75">
      <c r="A147" s="11">
        <v>37135</v>
      </c>
      <c r="B147" s="13">
        <v>150</v>
      </c>
      <c r="C147" s="13">
        <v>453</v>
      </c>
      <c r="D147" s="13">
        <v>112</v>
      </c>
      <c r="E147" s="13">
        <v>67</v>
      </c>
      <c r="F147" s="13">
        <v>940</v>
      </c>
    </row>
    <row r="148" spans="1:6" ht="12.75">
      <c r="A148" s="11">
        <v>37165</v>
      </c>
      <c r="B148" s="13">
        <v>150</v>
      </c>
      <c r="C148" s="13">
        <v>453</v>
      </c>
      <c r="D148" s="13">
        <v>113</v>
      </c>
      <c r="E148" s="13">
        <v>67</v>
      </c>
      <c r="F148" s="13">
        <v>944</v>
      </c>
    </row>
    <row r="149" spans="1:6" ht="12.75">
      <c r="A149" s="11">
        <v>37196</v>
      </c>
      <c r="B149" s="13">
        <v>150</v>
      </c>
      <c r="C149" s="13">
        <v>454</v>
      </c>
      <c r="D149" s="13">
        <v>114</v>
      </c>
      <c r="E149" s="13">
        <v>70</v>
      </c>
      <c r="F149" s="13">
        <v>951</v>
      </c>
    </row>
    <row r="150" spans="1:6" ht="12.75">
      <c r="A150" s="11">
        <v>37226</v>
      </c>
      <c r="B150" s="13">
        <v>150</v>
      </c>
      <c r="C150" s="13">
        <v>459</v>
      </c>
      <c r="D150" s="13">
        <v>116</v>
      </c>
      <c r="E150" s="13">
        <v>70</v>
      </c>
      <c r="F150" s="13">
        <v>962</v>
      </c>
    </row>
    <row r="151" spans="1:6" ht="12.75">
      <c r="A151" s="11">
        <v>37257</v>
      </c>
      <c r="B151" s="13">
        <v>150</v>
      </c>
      <c r="C151" s="13">
        <v>464</v>
      </c>
      <c r="D151" s="13">
        <v>116</v>
      </c>
      <c r="E151" s="13">
        <v>70</v>
      </c>
      <c r="F151" s="13">
        <v>982</v>
      </c>
    </row>
    <row r="152" spans="1:6" ht="12.75">
      <c r="A152" s="11">
        <v>37288</v>
      </c>
      <c r="B152" s="13">
        <v>150</v>
      </c>
      <c r="C152" s="13">
        <v>471</v>
      </c>
      <c r="D152" s="13">
        <v>117</v>
      </c>
      <c r="E152" s="13">
        <v>70</v>
      </c>
      <c r="F152" s="13">
        <v>993</v>
      </c>
    </row>
    <row r="153" spans="1:6" ht="12.75">
      <c r="A153" s="11">
        <v>37316</v>
      </c>
      <c r="B153" s="13">
        <v>150</v>
      </c>
      <c r="C153" s="13">
        <v>473</v>
      </c>
      <c r="D153" s="13">
        <v>118</v>
      </c>
      <c r="E153" s="13">
        <v>70</v>
      </c>
      <c r="F153" s="13">
        <v>997</v>
      </c>
    </row>
    <row r="154" spans="1:6" ht="12.75">
      <c r="A154" s="11">
        <v>37347</v>
      </c>
      <c r="B154" s="13">
        <v>151</v>
      </c>
      <c r="C154" s="13">
        <v>476</v>
      </c>
      <c r="D154" s="13">
        <v>120</v>
      </c>
      <c r="E154" s="13">
        <v>70</v>
      </c>
      <c r="F154" s="13">
        <v>1006</v>
      </c>
    </row>
    <row r="155" spans="1:6" ht="12.75">
      <c r="A155" s="11">
        <v>37377</v>
      </c>
      <c r="B155" s="13">
        <v>151</v>
      </c>
      <c r="C155" s="13">
        <v>476</v>
      </c>
      <c r="D155" s="13">
        <v>121</v>
      </c>
      <c r="E155" s="13">
        <v>71</v>
      </c>
      <c r="F155" s="13">
        <v>1009</v>
      </c>
    </row>
    <row r="156" spans="1:6" ht="12.75">
      <c r="A156" s="11">
        <v>37408</v>
      </c>
      <c r="B156" s="13">
        <v>151</v>
      </c>
      <c r="C156" s="13">
        <v>480</v>
      </c>
      <c r="D156" s="13">
        <v>121</v>
      </c>
      <c r="E156" s="13">
        <v>71</v>
      </c>
      <c r="F156" s="13">
        <v>1013</v>
      </c>
    </row>
    <row r="157" spans="1:6" ht="12.75">
      <c r="A157" s="11">
        <v>37438</v>
      </c>
      <c r="B157" s="13">
        <v>152</v>
      </c>
      <c r="C157" s="13">
        <v>484</v>
      </c>
      <c r="D157" s="13">
        <v>121</v>
      </c>
      <c r="E157" s="13">
        <v>72</v>
      </c>
      <c r="F157" s="13">
        <v>1019</v>
      </c>
    </row>
    <row r="158" spans="1:6" ht="12.75">
      <c r="A158" s="11">
        <v>37469</v>
      </c>
      <c r="B158" s="13">
        <v>152</v>
      </c>
      <c r="C158" s="13">
        <v>487</v>
      </c>
      <c r="D158" s="13">
        <v>120</v>
      </c>
      <c r="E158" s="13">
        <v>72</v>
      </c>
      <c r="F158" s="13">
        <v>1022</v>
      </c>
    </row>
    <row r="159" spans="1:6" ht="12.75">
      <c r="A159" s="11">
        <v>37500</v>
      </c>
      <c r="B159" s="13">
        <v>147</v>
      </c>
      <c r="C159" s="13">
        <v>489</v>
      </c>
      <c r="D159" s="13">
        <v>121</v>
      </c>
      <c r="E159" s="13">
        <v>72</v>
      </c>
      <c r="F159" s="13">
        <v>1022</v>
      </c>
    </row>
    <row r="160" spans="1:6" ht="12.75">
      <c r="A160" s="11">
        <v>37530</v>
      </c>
      <c r="B160" s="13">
        <v>152</v>
      </c>
      <c r="C160" s="13">
        <v>491</v>
      </c>
      <c r="D160" s="13">
        <v>123</v>
      </c>
      <c r="E160" s="13">
        <v>72</v>
      </c>
      <c r="F160" s="13">
        <v>1034</v>
      </c>
    </row>
    <row r="161" spans="1:6" ht="12.75">
      <c r="A161" s="11">
        <v>37561</v>
      </c>
      <c r="B161" s="13">
        <v>151</v>
      </c>
      <c r="C161" s="13">
        <v>491</v>
      </c>
      <c r="D161" s="13">
        <v>125</v>
      </c>
      <c r="E161" s="13">
        <v>73</v>
      </c>
      <c r="F161" s="13">
        <v>1038</v>
      </c>
    </row>
    <row r="162" spans="1:6" ht="12.75">
      <c r="A162" s="11">
        <v>37591</v>
      </c>
      <c r="B162" s="13">
        <v>151</v>
      </c>
      <c r="C162" s="13">
        <v>492</v>
      </c>
      <c r="D162" s="13">
        <v>126</v>
      </c>
      <c r="E162" s="13">
        <v>73</v>
      </c>
      <c r="F162" s="13">
        <v>1041</v>
      </c>
    </row>
    <row r="163" spans="1:6" ht="12.75">
      <c r="A163" s="11">
        <v>37622</v>
      </c>
      <c r="B163" s="13">
        <v>151</v>
      </c>
      <c r="C163" s="13">
        <v>495</v>
      </c>
      <c r="D163" s="13">
        <v>128</v>
      </c>
      <c r="E163" s="13">
        <v>73</v>
      </c>
      <c r="F163" s="13">
        <v>1047</v>
      </c>
    </row>
    <row r="164" spans="1:6" ht="12.75">
      <c r="A164" s="11">
        <v>37653</v>
      </c>
      <c r="B164" s="13">
        <v>151</v>
      </c>
      <c r="C164" s="13">
        <v>494</v>
      </c>
      <c r="D164" s="13">
        <v>128</v>
      </c>
      <c r="E164" s="13">
        <v>74</v>
      </c>
      <c r="F164" s="13">
        <v>1047</v>
      </c>
    </row>
    <row r="165" spans="1:6" ht="12.75">
      <c r="A165" s="11">
        <v>37681</v>
      </c>
      <c r="B165" s="13">
        <v>153</v>
      </c>
      <c r="C165" s="13">
        <v>497</v>
      </c>
      <c r="D165" s="13">
        <v>128</v>
      </c>
      <c r="E165" s="13">
        <v>74</v>
      </c>
      <c r="F165" s="13">
        <v>1053</v>
      </c>
    </row>
    <row r="166" spans="1:6" ht="12.75">
      <c r="A166" s="11">
        <v>37712</v>
      </c>
      <c r="B166" s="13">
        <v>152</v>
      </c>
      <c r="C166" s="13">
        <v>500</v>
      </c>
      <c r="D166" s="13">
        <v>129</v>
      </c>
      <c r="E166" s="13">
        <v>74</v>
      </c>
      <c r="F166" s="13">
        <v>1059</v>
      </c>
    </row>
    <row r="167" spans="1:6" ht="12.75">
      <c r="A167" s="11">
        <v>37742</v>
      </c>
      <c r="B167" s="13">
        <v>152</v>
      </c>
      <c r="C167" s="13">
        <v>501</v>
      </c>
      <c r="D167" s="13">
        <v>129</v>
      </c>
      <c r="E167" s="13">
        <v>74</v>
      </c>
      <c r="F167" s="13">
        <v>1061</v>
      </c>
    </row>
    <row r="168" spans="1:6" ht="12.75">
      <c r="A168" s="11">
        <v>37773</v>
      </c>
      <c r="B168" s="13">
        <v>152</v>
      </c>
      <c r="C168" s="13">
        <v>504</v>
      </c>
      <c r="D168" s="13">
        <v>130</v>
      </c>
      <c r="E168" s="13">
        <v>74</v>
      </c>
      <c r="F168" s="13">
        <v>1068</v>
      </c>
    </row>
    <row r="169" spans="1:6" ht="12.75">
      <c r="A169" s="11">
        <v>37803</v>
      </c>
      <c r="B169" s="13">
        <v>151</v>
      </c>
      <c r="C169" s="13">
        <v>513</v>
      </c>
      <c r="D169" s="13">
        <v>132</v>
      </c>
      <c r="E169" s="13">
        <v>76</v>
      </c>
      <c r="F169" s="13">
        <v>1083</v>
      </c>
    </row>
    <row r="170" spans="1:6" ht="12.75">
      <c r="A170" s="11">
        <v>37834</v>
      </c>
      <c r="B170" s="13">
        <v>151</v>
      </c>
      <c r="C170" s="13">
        <v>513</v>
      </c>
      <c r="D170" s="13">
        <v>135</v>
      </c>
      <c r="E170" s="13">
        <v>77</v>
      </c>
      <c r="F170" s="13">
        <v>1093</v>
      </c>
    </row>
    <row r="171" spans="1:6" ht="12.75">
      <c r="A171" s="11">
        <v>37865</v>
      </c>
      <c r="B171" s="13">
        <v>153</v>
      </c>
      <c r="C171" s="13">
        <v>515</v>
      </c>
      <c r="D171" s="13">
        <v>135</v>
      </c>
      <c r="E171" s="13">
        <v>79</v>
      </c>
      <c r="F171" s="13">
        <v>1101</v>
      </c>
    </row>
    <row r="172" spans="1:6" ht="12.75">
      <c r="A172" s="11">
        <v>37895</v>
      </c>
      <c r="B172" s="13">
        <v>154</v>
      </c>
      <c r="C172" s="13">
        <v>519</v>
      </c>
      <c r="D172" s="13">
        <v>135</v>
      </c>
      <c r="E172" s="13">
        <v>80</v>
      </c>
      <c r="F172" s="13">
        <v>1108</v>
      </c>
    </row>
    <row r="173" spans="1:6" ht="12.75">
      <c r="A173" s="11">
        <v>37926</v>
      </c>
      <c r="B173" s="13">
        <v>155</v>
      </c>
      <c r="C173" s="13">
        <v>523</v>
      </c>
      <c r="D173" s="13">
        <v>137</v>
      </c>
      <c r="E173" s="13">
        <v>80</v>
      </c>
      <c r="F173" s="13">
        <v>1117</v>
      </c>
    </row>
    <row r="174" spans="1:6" ht="12.75">
      <c r="A174" s="11">
        <v>37956</v>
      </c>
      <c r="B174" s="13">
        <v>155</v>
      </c>
      <c r="C174" s="13">
        <v>528</v>
      </c>
      <c r="D174" s="13">
        <v>135</v>
      </c>
      <c r="E174" s="13">
        <v>84</v>
      </c>
      <c r="F174" s="13">
        <v>1131</v>
      </c>
    </row>
    <row r="175" spans="1:6" ht="12.75">
      <c r="A175" s="11">
        <v>37987</v>
      </c>
      <c r="B175" s="13">
        <v>155</v>
      </c>
      <c r="C175" s="13">
        <v>537</v>
      </c>
      <c r="D175" s="13">
        <v>141</v>
      </c>
      <c r="E175" s="13">
        <v>85</v>
      </c>
      <c r="F175" s="13">
        <v>1150</v>
      </c>
    </row>
    <row r="176" spans="1:6" ht="12.75">
      <c r="A176" s="11">
        <v>38018</v>
      </c>
      <c r="B176" s="13">
        <v>155</v>
      </c>
      <c r="C176" s="13">
        <v>545</v>
      </c>
      <c r="D176" s="13">
        <v>144</v>
      </c>
      <c r="E176" s="13">
        <v>87</v>
      </c>
      <c r="F176" s="13">
        <v>1166</v>
      </c>
    </row>
    <row r="177" spans="1:6" ht="12.75">
      <c r="A177" s="11">
        <v>38047</v>
      </c>
      <c r="B177" s="13">
        <v>156</v>
      </c>
      <c r="C177" s="13">
        <v>550</v>
      </c>
      <c r="D177" s="13">
        <v>144</v>
      </c>
      <c r="E177" s="13">
        <v>89</v>
      </c>
      <c r="F177" s="13">
        <v>1178</v>
      </c>
    </row>
    <row r="178" spans="1:6" ht="12.75">
      <c r="A178" s="11">
        <v>38078</v>
      </c>
      <c r="B178" s="13">
        <v>157</v>
      </c>
      <c r="C178" s="13">
        <v>554</v>
      </c>
      <c r="D178" s="13">
        <v>146</v>
      </c>
      <c r="E178" s="13">
        <v>87</v>
      </c>
      <c r="F178" s="13">
        <v>1189</v>
      </c>
    </row>
    <row r="179" spans="1:6" ht="12.75">
      <c r="A179" s="11">
        <v>38108</v>
      </c>
      <c r="B179" s="13">
        <v>159</v>
      </c>
      <c r="C179" s="13">
        <v>557</v>
      </c>
      <c r="D179" s="13">
        <v>146</v>
      </c>
      <c r="E179" s="13">
        <v>88</v>
      </c>
      <c r="F179" s="13">
        <v>1199</v>
      </c>
    </row>
    <row r="180" spans="1:6" ht="12.75">
      <c r="A180" s="11">
        <v>38139</v>
      </c>
      <c r="B180" s="13">
        <v>160</v>
      </c>
      <c r="C180" s="13">
        <v>566</v>
      </c>
      <c r="D180" s="13">
        <v>146</v>
      </c>
      <c r="E180" s="13">
        <v>90</v>
      </c>
      <c r="F180" s="13">
        <v>1215</v>
      </c>
    </row>
    <row r="181" spans="1:6" ht="12.75">
      <c r="A181" s="11">
        <v>38169</v>
      </c>
      <c r="B181" s="13">
        <v>162</v>
      </c>
      <c r="C181" s="13">
        <v>576</v>
      </c>
      <c r="D181" s="13">
        <v>156</v>
      </c>
      <c r="E181" s="13">
        <v>92</v>
      </c>
      <c r="F181" s="13">
        <v>1246</v>
      </c>
    </row>
    <row r="182" spans="1:6" ht="12.75">
      <c r="A182" s="11">
        <v>38200</v>
      </c>
      <c r="B182" s="13">
        <v>162</v>
      </c>
      <c r="C182" s="13">
        <v>580</v>
      </c>
      <c r="D182" s="13">
        <v>155</v>
      </c>
      <c r="E182" s="13">
        <v>92</v>
      </c>
      <c r="F182" s="13">
        <v>1253</v>
      </c>
    </row>
    <row r="183" spans="1:6" ht="12.75">
      <c r="A183" s="11">
        <v>38231</v>
      </c>
      <c r="B183" s="13">
        <v>162</v>
      </c>
      <c r="C183" s="13">
        <v>585</v>
      </c>
      <c r="D183" s="13">
        <v>157</v>
      </c>
      <c r="E183" s="13">
        <v>92</v>
      </c>
      <c r="F183" s="13">
        <v>1263</v>
      </c>
    </row>
    <row r="184" spans="1:6" ht="12.75">
      <c r="A184" s="11">
        <v>38261</v>
      </c>
      <c r="B184" s="13">
        <v>161</v>
      </c>
      <c r="C184" s="13">
        <v>590</v>
      </c>
      <c r="D184" s="13">
        <v>158</v>
      </c>
      <c r="E184" s="13">
        <v>93</v>
      </c>
      <c r="F184" s="13">
        <v>1273</v>
      </c>
    </row>
    <row r="185" spans="1:6" ht="12.75">
      <c r="A185" s="11">
        <v>38292</v>
      </c>
      <c r="B185" s="13">
        <v>161</v>
      </c>
      <c r="C185" s="13">
        <v>594</v>
      </c>
      <c r="D185" s="13">
        <v>159</v>
      </c>
      <c r="E185" s="13">
        <v>93</v>
      </c>
      <c r="F185" s="13">
        <v>1286</v>
      </c>
    </row>
    <row r="186" spans="1:6" ht="12.75">
      <c r="A186" s="11">
        <v>38322</v>
      </c>
      <c r="B186" s="13">
        <v>161</v>
      </c>
      <c r="C186" s="13">
        <v>597</v>
      </c>
      <c r="D186" s="13">
        <v>161</v>
      </c>
      <c r="E186" s="13">
        <v>96</v>
      </c>
      <c r="F186" s="13">
        <v>1303</v>
      </c>
    </row>
    <row r="187" spans="1:6" ht="12.75">
      <c r="A187" s="11">
        <v>38353</v>
      </c>
      <c r="B187" s="13">
        <v>161</v>
      </c>
      <c r="C187" s="13">
        <v>607</v>
      </c>
      <c r="D187" s="13">
        <v>165</v>
      </c>
      <c r="E187" s="13">
        <v>96</v>
      </c>
      <c r="F187" s="13">
        <v>1321</v>
      </c>
    </row>
    <row r="188" spans="1:6" ht="12.75">
      <c r="A188" s="11">
        <v>38384</v>
      </c>
      <c r="B188" s="13">
        <v>155</v>
      </c>
      <c r="C188" s="13">
        <v>621</v>
      </c>
      <c r="D188" s="13">
        <v>166</v>
      </c>
      <c r="E188" s="13">
        <v>96</v>
      </c>
      <c r="F188" s="13">
        <v>1333</v>
      </c>
    </row>
    <row r="189" spans="1:6" ht="12.75">
      <c r="A189" s="11">
        <v>38412</v>
      </c>
      <c r="B189" s="13">
        <v>155</v>
      </c>
      <c r="C189" s="13">
        <v>623</v>
      </c>
      <c r="D189" s="13">
        <v>168</v>
      </c>
      <c r="E189" s="13">
        <v>96</v>
      </c>
      <c r="F189" s="13">
        <v>1343</v>
      </c>
    </row>
    <row r="190" spans="1:6" ht="12.75">
      <c r="A190" s="11">
        <v>38443</v>
      </c>
      <c r="B190" s="13">
        <v>158</v>
      </c>
      <c r="C190" s="13">
        <v>640</v>
      </c>
      <c r="D190" s="13">
        <v>169</v>
      </c>
      <c r="E190" s="13">
        <v>96</v>
      </c>
      <c r="F190" s="13">
        <v>1367</v>
      </c>
    </row>
    <row r="191" spans="1:6" ht="12.75">
      <c r="A191" s="11">
        <v>38473</v>
      </c>
      <c r="B191" s="13">
        <v>154</v>
      </c>
      <c r="C191" s="13">
        <v>634</v>
      </c>
      <c r="D191" s="13">
        <v>170</v>
      </c>
      <c r="E191" s="13">
        <v>96</v>
      </c>
      <c r="F191" s="13">
        <v>1366</v>
      </c>
    </row>
    <row r="192" spans="1:6" ht="12.75">
      <c r="A192" s="11">
        <v>38504</v>
      </c>
      <c r="B192" s="13">
        <v>153</v>
      </c>
      <c r="C192" s="13">
        <v>637</v>
      </c>
      <c r="D192" s="13">
        <v>171</v>
      </c>
      <c r="E192" s="13">
        <v>96</v>
      </c>
      <c r="F192" s="13">
        <v>1370</v>
      </c>
    </row>
    <row r="193" spans="1:6" ht="12.75">
      <c r="A193" s="11">
        <v>38534</v>
      </c>
      <c r="B193" s="13">
        <v>152</v>
      </c>
      <c r="C193" s="13">
        <v>645</v>
      </c>
      <c r="D193" s="13">
        <v>171</v>
      </c>
      <c r="E193" s="13">
        <v>98</v>
      </c>
      <c r="F193" s="13">
        <v>1380</v>
      </c>
    </row>
    <row r="194" spans="1:6" ht="12.75">
      <c r="A194" s="11">
        <v>38565</v>
      </c>
      <c r="B194" s="13">
        <v>153</v>
      </c>
      <c r="C194" s="13">
        <v>647</v>
      </c>
      <c r="D194" s="13">
        <v>172</v>
      </c>
      <c r="E194" s="13">
        <v>98</v>
      </c>
      <c r="F194" s="13">
        <v>1391</v>
      </c>
    </row>
    <row r="195" spans="1:6" ht="12.75">
      <c r="A195" s="11">
        <v>38596</v>
      </c>
      <c r="B195" s="13">
        <v>151</v>
      </c>
      <c r="C195" s="13">
        <v>649</v>
      </c>
      <c r="D195" s="13">
        <v>174</v>
      </c>
      <c r="E195" s="13">
        <v>98</v>
      </c>
      <c r="F195" s="13">
        <v>1401</v>
      </c>
    </row>
    <row r="196" spans="1:6" ht="12.75">
      <c r="A196" s="11">
        <v>38626</v>
      </c>
      <c r="B196" s="13">
        <v>153</v>
      </c>
      <c r="C196" s="13">
        <v>653</v>
      </c>
      <c r="D196" s="13">
        <v>175</v>
      </c>
      <c r="E196" s="13">
        <v>98</v>
      </c>
      <c r="F196" s="13">
        <v>1413</v>
      </c>
    </row>
    <row r="197" spans="1:6" ht="12.75">
      <c r="A197" s="11">
        <v>38657</v>
      </c>
      <c r="B197" s="13">
        <v>153</v>
      </c>
      <c r="C197" s="13">
        <v>656</v>
      </c>
      <c r="D197" s="13">
        <v>178</v>
      </c>
      <c r="E197" s="13">
        <v>98</v>
      </c>
      <c r="F197" s="13">
        <v>1427</v>
      </c>
    </row>
    <row r="198" spans="1:6" ht="12.75">
      <c r="A198" s="11">
        <v>38687</v>
      </c>
      <c r="B198" s="13">
        <v>151</v>
      </c>
      <c r="C198" s="13">
        <v>660</v>
      </c>
      <c r="D198" s="13">
        <v>179</v>
      </c>
      <c r="E198" s="13">
        <v>99</v>
      </c>
      <c r="F198" s="13">
        <v>1434</v>
      </c>
    </row>
    <row r="199" spans="1:6" ht="12.75">
      <c r="A199" s="11">
        <v>38718</v>
      </c>
      <c r="B199" s="13">
        <v>154</v>
      </c>
      <c r="C199" s="13">
        <v>662</v>
      </c>
      <c r="D199" s="13">
        <v>178</v>
      </c>
      <c r="E199" s="13">
        <v>102</v>
      </c>
      <c r="F199" s="13">
        <v>1451</v>
      </c>
    </row>
    <row r="200" spans="1:6" ht="12.75">
      <c r="A200" s="11">
        <v>38749</v>
      </c>
      <c r="B200" s="13">
        <v>153</v>
      </c>
      <c r="C200" s="13">
        <v>662</v>
      </c>
      <c r="D200" s="13">
        <v>182</v>
      </c>
      <c r="E200" s="13">
        <v>104</v>
      </c>
      <c r="F200" s="13">
        <v>1461</v>
      </c>
    </row>
    <row r="201" spans="1:6" ht="12.75">
      <c r="A201" s="11">
        <v>38777</v>
      </c>
      <c r="B201" s="13">
        <v>154</v>
      </c>
      <c r="C201" s="13">
        <v>665</v>
      </c>
      <c r="D201" s="13">
        <v>183</v>
      </c>
      <c r="E201" s="13">
        <v>105</v>
      </c>
      <c r="F201" s="13">
        <v>1471</v>
      </c>
    </row>
    <row r="202" spans="1:6" ht="12.75">
      <c r="A202" s="11">
        <v>38808</v>
      </c>
      <c r="B202" s="13">
        <v>153</v>
      </c>
      <c r="C202" s="13">
        <v>684</v>
      </c>
      <c r="D202" s="13">
        <v>186</v>
      </c>
      <c r="E202" s="13">
        <v>105</v>
      </c>
      <c r="F202" s="13">
        <v>1496</v>
      </c>
    </row>
    <row r="203" spans="1:6" ht="12.75">
      <c r="A203" s="11">
        <v>38838</v>
      </c>
      <c r="B203" s="13">
        <v>153</v>
      </c>
      <c r="C203" s="13">
        <v>690</v>
      </c>
      <c r="D203" s="13">
        <v>188</v>
      </c>
      <c r="E203" s="13">
        <v>105</v>
      </c>
      <c r="F203" s="13">
        <v>1507</v>
      </c>
    </row>
    <row r="204" spans="1:6" ht="12.75">
      <c r="A204" s="11">
        <v>38869</v>
      </c>
      <c r="B204" s="13">
        <v>153</v>
      </c>
      <c r="C204" s="13">
        <v>694</v>
      </c>
      <c r="D204" s="13">
        <v>189</v>
      </c>
      <c r="E204" s="13">
        <v>105</v>
      </c>
      <c r="F204" s="13">
        <v>1516</v>
      </c>
    </row>
    <row r="205" spans="1:6" ht="12.75">
      <c r="A205" s="11">
        <v>38899</v>
      </c>
      <c r="B205" s="13">
        <v>153</v>
      </c>
      <c r="C205" s="13">
        <v>702</v>
      </c>
      <c r="D205" s="13">
        <v>189</v>
      </c>
      <c r="E205" s="13">
        <v>107</v>
      </c>
      <c r="F205" s="13">
        <v>1527</v>
      </c>
    </row>
    <row r="206" spans="1:6" ht="12.75">
      <c r="A206" s="11">
        <v>38930</v>
      </c>
      <c r="B206" s="13">
        <v>155</v>
      </c>
      <c r="C206" s="13">
        <v>704</v>
      </c>
      <c r="D206" s="13">
        <v>189</v>
      </c>
      <c r="E206" s="13">
        <v>107</v>
      </c>
      <c r="F206" s="13">
        <v>1531</v>
      </c>
    </row>
    <row r="207" spans="1:6" ht="12.75">
      <c r="A207" s="11">
        <v>38961</v>
      </c>
      <c r="B207" s="13">
        <v>155</v>
      </c>
      <c r="C207" s="13">
        <v>706</v>
      </c>
      <c r="D207" s="13">
        <v>193</v>
      </c>
      <c r="E207" s="13">
        <v>107</v>
      </c>
      <c r="F207" s="13">
        <v>1542</v>
      </c>
    </row>
    <row r="208" spans="1:6" ht="12.75">
      <c r="A208" s="11">
        <v>38991</v>
      </c>
      <c r="B208" s="13">
        <v>153</v>
      </c>
      <c r="C208" s="13">
        <v>710</v>
      </c>
      <c r="D208" s="13">
        <v>194</v>
      </c>
      <c r="E208" s="13">
        <v>107</v>
      </c>
      <c r="F208" s="13">
        <v>1551</v>
      </c>
    </row>
    <row r="209" spans="1:6" ht="12.75">
      <c r="A209" s="11">
        <v>39022</v>
      </c>
      <c r="B209" s="13">
        <v>153</v>
      </c>
      <c r="C209" s="13">
        <v>713</v>
      </c>
      <c r="D209" s="13">
        <v>194</v>
      </c>
      <c r="E209" s="13">
        <v>109</v>
      </c>
      <c r="F209" s="13">
        <v>1564</v>
      </c>
    </row>
    <row r="210" spans="1:6" ht="12.75">
      <c r="A210" s="11">
        <v>39052</v>
      </c>
      <c r="B210" s="13">
        <v>154</v>
      </c>
      <c r="C210" s="13">
        <v>718</v>
      </c>
      <c r="D210" s="13">
        <v>196</v>
      </c>
      <c r="E210" s="13">
        <v>112</v>
      </c>
      <c r="F210" s="13">
        <v>1583</v>
      </c>
    </row>
    <row r="211" spans="1:6" ht="12.75">
      <c r="A211" s="11">
        <v>39083</v>
      </c>
      <c r="B211" s="13">
        <v>153</v>
      </c>
      <c r="C211" s="13">
        <v>736</v>
      </c>
      <c r="D211" s="13">
        <v>197</v>
      </c>
      <c r="E211" s="13">
        <v>114</v>
      </c>
      <c r="F211" s="13">
        <v>1606</v>
      </c>
    </row>
    <row r="212" spans="1:6" ht="12.75">
      <c r="A212" s="11">
        <v>39114</v>
      </c>
      <c r="B212" s="13">
        <v>155</v>
      </c>
      <c r="C212" s="13">
        <v>745</v>
      </c>
      <c r="D212" s="13">
        <v>198</v>
      </c>
      <c r="E212" s="13">
        <v>114</v>
      </c>
      <c r="F212" s="13">
        <v>1626</v>
      </c>
    </row>
    <row r="213" spans="1:6" ht="12.75">
      <c r="A213" s="11">
        <v>39142</v>
      </c>
      <c r="B213" s="13">
        <v>155</v>
      </c>
      <c r="C213" s="13">
        <v>750</v>
      </c>
      <c r="D213" s="13">
        <v>199</v>
      </c>
      <c r="E213" s="13">
        <v>115</v>
      </c>
      <c r="F213" s="13">
        <v>1642</v>
      </c>
    </row>
    <row r="214" spans="1:6" ht="12.75">
      <c r="A214" s="11">
        <v>39173</v>
      </c>
      <c r="B214" s="13">
        <v>154</v>
      </c>
      <c r="C214" s="13">
        <v>750</v>
      </c>
      <c r="D214" s="13">
        <v>200</v>
      </c>
      <c r="E214" s="13">
        <v>115</v>
      </c>
      <c r="F214" s="13">
        <v>1644</v>
      </c>
    </row>
    <row r="215" spans="1:6" ht="12.75">
      <c r="A215" s="11">
        <v>39203</v>
      </c>
      <c r="B215" s="13">
        <v>155</v>
      </c>
      <c r="C215" s="13">
        <v>755</v>
      </c>
      <c r="D215" s="13">
        <v>202</v>
      </c>
      <c r="E215" s="13">
        <v>116</v>
      </c>
      <c r="F215" s="13">
        <v>1654</v>
      </c>
    </row>
    <row r="216" spans="1:6" ht="12.75">
      <c r="A216" s="11">
        <v>39234</v>
      </c>
      <c r="B216" s="13">
        <v>156</v>
      </c>
      <c r="C216" s="13">
        <v>756</v>
      </c>
      <c r="D216" s="13">
        <v>202</v>
      </c>
      <c r="E216" s="13">
        <v>117</v>
      </c>
      <c r="F216" s="13">
        <v>1662</v>
      </c>
    </row>
    <row r="217" spans="1:6" ht="12.75">
      <c r="A217" s="11">
        <v>39264</v>
      </c>
      <c r="B217" s="13">
        <v>156</v>
      </c>
      <c r="C217" s="13">
        <v>759</v>
      </c>
      <c r="D217" s="13">
        <v>203</v>
      </c>
      <c r="E217" s="13">
        <v>117</v>
      </c>
      <c r="F217" s="13">
        <v>1669</v>
      </c>
    </row>
    <row r="218" spans="1:6" ht="12.75">
      <c r="A218" s="11">
        <v>39295</v>
      </c>
      <c r="B218" s="13">
        <v>158</v>
      </c>
      <c r="C218" s="13">
        <v>760</v>
      </c>
      <c r="D218" s="13">
        <v>205</v>
      </c>
      <c r="E218" s="13">
        <v>117</v>
      </c>
      <c r="F218" s="13">
        <v>1675</v>
      </c>
    </row>
    <row r="219" spans="1:6" ht="12.75">
      <c r="A219" s="11">
        <v>39326</v>
      </c>
      <c r="B219" s="13">
        <v>157</v>
      </c>
      <c r="C219" s="13">
        <v>760</v>
      </c>
      <c r="D219" s="13">
        <v>208</v>
      </c>
      <c r="E219" s="13">
        <v>117</v>
      </c>
      <c r="F219" s="13">
        <v>1679</v>
      </c>
    </row>
    <row r="220" spans="1:6" ht="12.75">
      <c r="A220" s="11">
        <v>39356</v>
      </c>
      <c r="B220" s="13">
        <v>157</v>
      </c>
      <c r="C220" s="13">
        <v>762</v>
      </c>
      <c r="D220" s="13">
        <v>209</v>
      </c>
      <c r="E220" s="13">
        <v>118</v>
      </c>
      <c r="F220" s="13">
        <v>1685</v>
      </c>
    </row>
    <row r="221" spans="1:6" ht="12.75">
      <c r="A221" s="11">
        <v>39387</v>
      </c>
      <c r="B221" s="13">
        <v>157</v>
      </c>
      <c r="C221" s="13">
        <v>764</v>
      </c>
      <c r="D221" s="13">
        <v>208</v>
      </c>
      <c r="E221" s="13">
        <v>119</v>
      </c>
      <c r="F221" s="13">
        <v>1688</v>
      </c>
    </row>
    <row r="222" spans="1:6" ht="12.75">
      <c r="A222" s="11">
        <v>39417</v>
      </c>
      <c r="B222" s="13">
        <v>157</v>
      </c>
      <c r="C222" s="13">
        <v>771</v>
      </c>
      <c r="D222" s="13">
        <v>213</v>
      </c>
      <c r="E222" s="13">
        <v>119</v>
      </c>
      <c r="F222" s="13">
        <v>1701</v>
      </c>
    </row>
    <row r="223" spans="1:6" ht="12.75">
      <c r="A223" s="11">
        <v>39448</v>
      </c>
      <c r="B223" s="13">
        <v>155</v>
      </c>
      <c r="C223" s="13">
        <v>777</v>
      </c>
      <c r="D223" s="13">
        <v>213</v>
      </c>
      <c r="E223" s="13">
        <v>120</v>
      </c>
      <c r="F223" s="13">
        <v>1710</v>
      </c>
    </row>
    <row r="224" spans="1:6" ht="12.75">
      <c r="A224" s="11">
        <v>39479</v>
      </c>
      <c r="B224" s="13">
        <v>156</v>
      </c>
      <c r="C224" s="13">
        <v>782</v>
      </c>
      <c r="D224" s="13">
        <v>212</v>
      </c>
      <c r="E224" s="13">
        <v>120</v>
      </c>
      <c r="F224" s="13">
        <v>1713</v>
      </c>
    </row>
    <row r="225" spans="1:6" ht="12.75">
      <c r="A225" s="11">
        <v>39508</v>
      </c>
      <c r="B225" s="13">
        <v>158</v>
      </c>
      <c r="C225" s="13">
        <v>789</v>
      </c>
      <c r="D225" s="13">
        <v>212</v>
      </c>
      <c r="E225" s="13">
        <v>121</v>
      </c>
      <c r="F225" s="13">
        <v>1725</v>
      </c>
    </row>
    <row r="226" spans="1:6" ht="12.75">
      <c r="A226" s="11">
        <v>39539</v>
      </c>
      <c r="B226" s="13">
        <v>156</v>
      </c>
      <c r="C226" s="13">
        <v>790</v>
      </c>
      <c r="D226" s="13">
        <v>214</v>
      </c>
      <c r="E226" s="13">
        <v>122</v>
      </c>
      <c r="F226" s="13">
        <v>1735</v>
      </c>
    </row>
    <row r="227" spans="1:6" ht="12.75">
      <c r="A227" s="11">
        <v>39569</v>
      </c>
      <c r="B227" s="13">
        <v>156</v>
      </c>
      <c r="C227" s="13">
        <v>794</v>
      </c>
      <c r="D227" s="13">
        <v>214</v>
      </c>
      <c r="E227" s="13">
        <v>122</v>
      </c>
      <c r="F227" s="13">
        <v>1739</v>
      </c>
    </row>
    <row r="228" spans="1:6" ht="12.75">
      <c r="A228" s="11">
        <v>39600</v>
      </c>
      <c r="B228" s="13">
        <v>156</v>
      </c>
      <c r="C228" s="13">
        <v>798</v>
      </c>
      <c r="D228" s="13">
        <v>216</v>
      </c>
      <c r="E228" s="13">
        <v>122</v>
      </c>
      <c r="F228" s="13">
        <v>1746</v>
      </c>
    </row>
    <row r="229" spans="1:6" ht="12.75">
      <c r="A229" s="11">
        <v>39630</v>
      </c>
      <c r="B229" s="13">
        <v>156</v>
      </c>
      <c r="C229" s="13">
        <v>800</v>
      </c>
      <c r="D229" s="13">
        <v>215</v>
      </c>
      <c r="E229" s="13">
        <v>122</v>
      </c>
      <c r="F229" s="13">
        <v>1747</v>
      </c>
    </row>
    <row r="230" spans="1:6" ht="12.75">
      <c r="A230" s="11">
        <v>39661</v>
      </c>
      <c r="B230" s="13">
        <v>156</v>
      </c>
      <c r="C230" s="13">
        <v>800</v>
      </c>
      <c r="D230" s="13">
        <v>215</v>
      </c>
      <c r="E230" s="13">
        <v>122</v>
      </c>
      <c r="F230" s="13">
        <v>1750</v>
      </c>
    </row>
    <row r="231" spans="1:6" ht="12.75">
      <c r="A231" s="11">
        <v>39692</v>
      </c>
      <c r="B231" s="13">
        <v>156</v>
      </c>
      <c r="C231" s="13">
        <v>801</v>
      </c>
      <c r="D231" s="13">
        <v>218</v>
      </c>
      <c r="E231" s="13">
        <v>123</v>
      </c>
      <c r="F231" s="13">
        <v>1757</v>
      </c>
    </row>
    <row r="232" spans="1:6" ht="12.75">
      <c r="A232" s="11">
        <v>39722</v>
      </c>
      <c r="B232" s="13">
        <v>155</v>
      </c>
      <c r="C232" s="13">
        <v>802</v>
      </c>
      <c r="D232" s="13">
        <v>218</v>
      </c>
      <c r="E232" s="13">
        <v>126</v>
      </c>
      <c r="F232" s="13">
        <v>1761</v>
      </c>
    </row>
    <row r="233" spans="1:6" ht="12.75">
      <c r="A233" s="11">
        <v>39753</v>
      </c>
      <c r="B233" s="13">
        <v>155</v>
      </c>
      <c r="C233" s="13">
        <v>804</v>
      </c>
      <c r="D233" s="13">
        <v>222</v>
      </c>
      <c r="E233" s="13">
        <v>126</v>
      </c>
      <c r="F233" s="13">
        <v>1772</v>
      </c>
    </row>
    <row r="234" spans="1:6" ht="12.75">
      <c r="A234" s="11">
        <v>39783</v>
      </c>
      <c r="B234" s="13">
        <v>155</v>
      </c>
      <c r="C234" s="13">
        <v>808</v>
      </c>
      <c r="D234" s="13">
        <v>223</v>
      </c>
      <c r="E234" s="13">
        <v>126</v>
      </c>
      <c r="F234" s="13">
        <v>1777</v>
      </c>
    </row>
    <row r="235" spans="1:6" ht="12.75">
      <c r="A235" s="11">
        <v>39814</v>
      </c>
      <c r="B235" s="13">
        <v>155</v>
      </c>
      <c r="C235" s="13">
        <v>808</v>
      </c>
      <c r="D235" s="13">
        <v>224</v>
      </c>
      <c r="E235" s="13">
        <v>127</v>
      </c>
      <c r="F235" s="13">
        <v>1779</v>
      </c>
    </row>
    <row r="236" spans="1:6" ht="12.75">
      <c r="A236" s="11">
        <v>39845</v>
      </c>
      <c r="B236" s="13">
        <v>155</v>
      </c>
      <c r="C236" s="13">
        <v>832</v>
      </c>
      <c r="D236" s="13">
        <v>224</v>
      </c>
      <c r="E236" s="13">
        <v>120</v>
      </c>
      <c r="F236" s="13">
        <v>1801</v>
      </c>
    </row>
    <row r="237" spans="1:6" ht="12.75">
      <c r="A237" s="11">
        <v>39873</v>
      </c>
      <c r="B237" s="13">
        <v>155</v>
      </c>
      <c r="C237" s="13">
        <v>809</v>
      </c>
      <c r="D237" s="13">
        <v>225</v>
      </c>
      <c r="E237" s="13">
        <v>124</v>
      </c>
      <c r="F237" s="13">
        <v>1787</v>
      </c>
    </row>
    <row r="238" spans="1:6" ht="12.75">
      <c r="A238" s="11">
        <v>39904</v>
      </c>
      <c r="B238" s="13">
        <v>155</v>
      </c>
      <c r="C238" s="13">
        <v>807</v>
      </c>
      <c r="D238" s="13">
        <v>225</v>
      </c>
      <c r="E238" s="13">
        <v>126</v>
      </c>
      <c r="F238" s="13">
        <v>1786</v>
      </c>
    </row>
    <row r="239" spans="1:6" ht="12.75">
      <c r="A239" s="11">
        <v>39934</v>
      </c>
      <c r="B239" s="13">
        <v>155</v>
      </c>
      <c r="C239" s="13">
        <v>807</v>
      </c>
      <c r="D239" s="13">
        <v>226</v>
      </c>
      <c r="E239" s="13">
        <v>126</v>
      </c>
      <c r="F239" s="13">
        <v>1788</v>
      </c>
    </row>
    <row r="240" spans="1:6" ht="12.75">
      <c r="A240" s="11">
        <v>39965</v>
      </c>
      <c r="B240" s="13">
        <v>157</v>
      </c>
      <c r="C240" s="13">
        <v>808</v>
      </c>
      <c r="D240" s="13">
        <v>226</v>
      </c>
      <c r="E240" s="13">
        <v>126</v>
      </c>
      <c r="F240" s="13">
        <v>1793</v>
      </c>
    </row>
    <row r="241" spans="1:6" ht="12.75">
      <c r="A241" s="11">
        <v>39995</v>
      </c>
      <c r="B241" s="13">
        <v>157</v>
      </c>
      <c r="C241" s="13">
        <v>810</v>
      </c>
      <c r="D241" s="13">
        <v>227</v>
      </c>
      <c r="E241" s="13">
        <v>126</v>
      </c>
      <c r="F241" s="13">
        <v>1801</v>
      </c>
    </row>
    <row r="242" spans="1:6" ht="12.75">
      <c r="A242" s="11">
        <v>40026</v>
      </c>
      <c r="B242" s="13">
        <v>157</v>
      </c>
      <c r="C242" s="13">
        <v>820</v>
      </c>
      <c r="D242" s="13">
        <v>227</v>
      </c>
      <c r="E242" s="13">
        <v>126</v>
      </c>
      <c r="F242" s="13">
        <v>1813</v>
      </c>
    </row>
    <row r="243" spans="1:6" ht="12.75">
      <c r="A243" s="11">
        <v>40057</v>
      </c>
      <c r="B243" s="13">
        <v>157</v>
      </c>
      <c r="C243" s="13">
        <v>821</v>
      </c>
      <c r="D243" s="13">
        <v>227</v>
      </c>
      <c r="E243" s="13">
        <v>126</v>
      </c>
      <c r="F243" s="13">
        <v>1816</v>
      </c>
    </row>
    <row r="244" spans="1:6" ht="12.75">
      <c r="A244" s="11">
        <v>40087</v>
      </c>
      <c r="B244" s="13">
        <v>157</v>
      </c>
      <c r="C244" s="13">
        <v>821</v>
      </c>
      <c r="D244" s="13">
        <v>227</v>
      </c>
      <c r="E244" s="13">
        <v>126</v>
      </c>
      <c r="F244" s="13">
        <v>1817</v>
      </c>
    </row>
    <row r="245" spans="1:6" ht="12.75">
      <c r="A245" s="11">
        <v>40118</v>
      </c>
      <c r="B245" s="13">
        <v>157</v>
      </c>
      <c r="C245" s="13">
        <v>823</v>
      </c>
      <c r="D245" s="13">
        <v>227</v>
      </c>
      <c r="E245" s="13">
        <v>126</v>
      </c>
      <c r="F245" s="13">
        <v>1820</v>
      </c>
    </row>
    <row r="246" spans="1:6" ht="12.75">
      <c r="A246" s="11">
        <v>40148</v>
      </c>
      <c r="B246" s="13">
        <v>157</v>
      </c>
      <c r="C246" s="13">
        <v>827</v>
      </c>
      <c r="D246" s="13">
        <v>230</v>
      </c>
      <c r="E246" s="13">
        <v>126</v>
      </c>
      <c r="F246" s="13">
        <v>1827</v>
      </c>
    </row>
    <row r="247" spans="1:6" ht="12.75">
      <c r="A247" s="11">
        <v>40179</v>
      </c>
      <c r="B247" s="13">
        <v>157</v>
      </c>
      <c r="C247" s="13">
        <v>828</v>
      </c>
      <c r="D247" s="13">
        <v>230</v>
      </c>
      <c r="E247" s="13">
        <v>132</v>
      </c>
      <c r="F247" s="13">
        <v>1835</v>
      </c>
    </row>
    <row r="248" spans="1:6" ht="12.75">
      <c r="A248" s="11">
        <v>40210</v>
      </c>
      <c r="B248" s="13">
        <v>157</v>
      </c>
      <c r="C248" s="13">
        <v>705</v>
      </c>
      <c r="D248" s="13">
        <v>230</v>
      </c>
      <c r="E248" s="13">
        <v>132</v>
      </c>
      <c r="F248" s="13">
        <v>1711</v>
      </c>
    </row>
    <row r="249" spans="1:6" ht="12.75">
      <c r="A249" s="11">
        <v>40238</v>
      </c>
      <c r="B249" s="13">
        <v>156</v>
      </c>
      <c r="C249" s="13">
        <v>809</v>
      </c>
      <c r="D249" s="13">
        <v>195</v>
      </c>
      <c r="E249" s="13">
        <v>132</v>
      </c>
      <c r="F249" s="13">
        <v>1785</v>
      </c>
    </row>
    <row r="250" spans="1:6" ht="12.75">
      <c r="A250" s="11">
        <v>40269</v>
      </c>
      <c r="B250" s="13">
        <v>156</v>
      </c>
      <c r="C250" s="13">
        <v>822</v>
      </c>
      <c r="D250" s="13">
        <v>229</v>
      </c>
      <c r="E250" s="13">
        <v>134</v>
      </c>
      <c r="F250" s="13">
        <v>1832</v>
      </c>
    </row>
    <row r="251" spans="1:6" ht="12.75">
      <c r="A251" s="11">
        <v>40299</v>
      </c>
      <c r="B251" s="13">
        <v>154</v>
      </c>
      <c r="C251" s="13">
        <v>776</v>
      </c>
      <c r="D251" s="13">
        <v>229</v>
      </c>
      <c r="E251" s="13">
        <v>134</v>
      </c>
      <c r="F251" s="13">
        <v>1789</v>
      </c>
    </row>
    <row r="252" spans="1:6" ht="12.75">
      <c r="A252" s="11">
        <v>40330</v>
      </c>
      <c r="B252" s="16">
        <v>154</v>
      </c>
      <c r="C252" s="16">
        <v>803</v>
      </c>
      <c r="D252" s="16">
        <v>229</v>
      </c>
      <c r="E252" s="16">
        <v>134</v>
      </c>
      <c r="F252" s="16">
        <v>1816</v>
      </c>
    </row>
    <row r="253" spans="1:6" ht="12.75">
      <c r="A253" s="11">
        <v>40360</v>
      </c>
      <c r="B253" s="16">
        <v>154</v>
      </c>
      <c r="C253" s="16">
        <v>825</v>
      </c>
      <c r="D253" s="16">
        <v>230</v>
      </c>
      <c r="E253" s="16">
        <v>134</v>
      </c>
      <c r="F253" s="16">
        <v>1841</v>
      </c>
    </row>
    <row r="254" spans="1:6" ht="12.75">
      <c r="A254" s="11">
        <v>40391</v>
      </c>
      <c r="B254" s="16">
        <v>154</v>
      </c>
      <c r="C254" s="16">
        <v>762</v>
      </c>
      <c r="D254" s="16">
        <v>232</v>
      </c>
      <c r="E254" s="16">
        <v>134</v>
      </c>
      <c r="F254" s="16">
        <v>1781</v>
      </c>
    </row>
    <row r="255" spans="1:6" ht="12.75">
      <c r="A255" s="11">
        <v>40422</v>
      </c>
      <c r="B255" s="16">
        <v>157</v>
      </c>
      <c r="C255" s="16">
        <v>824</v>
      </c>
      <c r="D255" s="16">
        <v>232</v>
      </c>
      <c r="E255" s="16">
        <v>134</v>
      </c>
      <c r="F255" s="16">
        <v>1846</v>
      </c>
    </row>
    <row r="256" spans="1:15" ht="12.75">
      <c r="A256" s="11">
        <v>40452</v>
      </c>
      <c r="B256" s="16">
        <v>157</v>
      </c>
      <c r="C256" s="16">
        <v>829</v>
      </c>
      <c r="D256" s="16">
        <v>233</v>
      </c>
      <c r="E256" s="16">
        <v>134</v>
      </c>
      <c r="F256" s="16">
        <v>1856</v>
      </c>
      <c r="H256" s="22"/>
      <c r="I256" s="22"/>
      <c r="J256" s="22"/>
      <c r="K256" s="22"/>
      <c r="L256" s="22"/>
      <c r="M256" s="22"/>
      <c r="N256" s="22"/>
      <c r="O256" s="22"/>
    </row>
    <row r="257" spans="1:15" ht="12.75">
      <c r="A257" s="11">
        <v>40483</v>
      </c>
      <c r="B257" s="16">
        <v>157</v>
      </c>
      <c r="C257" s="16">
        <v>829</v>
      </c>
      <c r="D257" s="16">
        <v>233</v>
      </c>
      <c r="E257" s="16">
        <v>134</v>
      </c>
      <c r="F257" s="16">
        <v>1856</v>
      </c>
      <c r="H257" s="22"/>
      <c r="I257" s="22"/>
      <c r="J257" s="22"/>
      <c r="K257" s="22"/>
      <c r="L257" s="22"/>
      <c r="M257" s="22"/>
      <c r="N257" s="22"/>
      <c r="O257" s="22"/>
    </row>
    <row r="258" spans="1:15" ht="12.75">
      <c r="A258" s="11">
        <v>40513</v>
      </c>
      <c r="B258" s="16">
        <v>157</v>
      </c>
      <c r="C258" s="16">
        <v>777</v>
      </c>
      <c r="D258" s="16">
        <v>233</v>
      </c>
      <c r="E258" s="16">
        <v>135</v>
      </c>
      <c r="F258" s="16">
        <v>1806</v>
      </c>
      <c r="H258" s="22"/>
      <c r="I258" s="5"/>
      <c r="J258" s="5"/>
      <c r="K258" s="5"/>
      <c r="L258" s="5"/>
      <c r="M258" s="5"/>
      <c r="N258" s="22"/>
      <c r="O258" s="22"/>
    </row>
    <row r="259" spans="1:15" ht="12.75">
      <c r="A259" s="11">
        <v>40544</v>
      </c>
      <c r="B259" s="16">
        <v>157</v>
      </c>
      <c r="C259" s="16">
        <v>750</v>
      </c>
      <c r="D259" s="16">
        <v>234</v>
      </c>
      <c r="E259" s="16">
        <v>135</v>
      </c>
      <c r="F259" s="16">
        <v>1780</v>
      </c>
      <c r="H259" s="22"/>
      <c r="I259" s="5"/>
      <c r="J259" s="5"/>
      <c r="K259" s="5"/>
      <c r="L259" s="5"/>
      <c r="M259" s="5"/>
      <c r="N259" s="22"/>
      <c r="O259" s="22"/>
    </row>
    <row r="260" spans="1:15" ht="12.75">
      <c r="A260" s="11">
        <v>40575</v>
      </c>
      <c r="B260" s="16">
        <v>157</v>
      </c>
      <c r="C260" s="16">
        <v>824</v>
      </c>
      <c r="D260" s="16">
        <v>233</v>
      </c>
      <c r="E260" s="16">
        <v>135</v>
      </c>
      <c r="F260" s="16">
        <v>1853</v>
      </c>
      <c r="H260" s="22"/>
      <c r="I260" s="5"/>
      <c r="J260" s="5"/>
      <c r="K260" s="5"/>
      <c r="L260" s="5"/>
      <c r="M260" s="5"/>
      <c r="N260" s="22"/>
      <c r="O260" s="22"/>
    </row>
    <row r="261" spans="1:15" ht="12.75">
      <c r="A261" s="11">
        <v>40603</v>
      </c>
      <c r="B261" s="16">
        <v>157</v>
      </c>
      <c r="C261" s="16">
        <v>846</v>
      </c>
      <c r="D261" s="16">
        <v>233</v>
      </c>
      <c r="E261" s="16">
        <v>136</v>
      </c>
      <c r="F261" s="16">
        <v>1876</v>
      </c>
      <c r="H261" s="22"/>
      <c r="I261" s="5"/>
      <c r="J261" s="5"/>
      <c r="K261" s="5"/>
      <c r="L261" s="5"/>
      <c r="M261" s="5"/>
      <c r="N261" s="22"/>
      <c r="O261" s="22"/>
    </row>
    <row r="262" spans="1:15" ht="12.75">
      <c r="A262" s="11">
        <v>40634</v>
      </c>
      <c r="B262" s="16">
        <v>157</v>
      </c>
      <c r="C262" s="16">
        <v>843</v>
      </c>
      <c r="D262" s="16">
        <v>236</v>
      </c>
      <c r="E262" s="16">
        <v>136</v>
      </c>
      <c r="F262" s="16">
        <v>1879</v>
      </c>
      <c r="H262" s="22"/>
      <c r="I262" s="5"/>
      <c r="J262" s="5"/>
      <c r="K262" s="5"/>
      <c r="L262" s="5"/>
      <c r="M262" s="5"/>
      <c r="N262" s="22"/>
      <c r="O262" s="22"/>
    </row>
    <row r="263" spans="1:15" ht="12.75">
      <c r="A263" s="11">
        <v>40664</v>
      </c>
      <c r="B263" s="16">
        <v>157</v>
      </c>
      <c r="C263" s="16">
        <v>752</v>
      </c>
      <c r="D263" s="16">
        <v>235</v>
      </c>
      <c r="E263" s="16">
        <v>136</v>
      </c>
      <c r="F263" s="16">
        <v>1789</v>
      </c>
      <c r="H263" s="22"/>
      <c r="I263" s="5"/>
      <c r="J263" s="5"/>
      <c r="K263" s="5"/>
      <c r="L263" s="5"/>
      <c r="M263" s="5"/>
      <c r="N263" s="22"/>
      <c r="O263" s="22"/>
    </row>
    <row r="264" spans="1:15" ht="12.75">
      <c r="A264" s="11">
        <v>40695</v>
      </c>
      <c r="B264" s="16">
        <v>157</v>
      </c>
      <c r="C264" s="16">
        <v>848</v>
      </c>
      <c r="D264" s="16">
        <v>235</v>
      </c>
      <c r="E264" s="16">
        <v>136</v>
      </c>
      <c r="F264" s="16">
        <v>1885</v>
      </c>
      <c r="H264" s="22"/>
      <c r="I264" s="5"/>
      <c r="J264" s="5"/>
      <c r="K264" s="5"/>
      <c r="L264" s="5"/>
      <c r="M264" s="5"/>
      <c r="N264" s="22"/>
      <c r="O264" s="22"/>
    </row>
    <row r="265" spans="1:15" ht="12.75">
      <c r="A265" s="11">
        <v>40725</v>
      </c>
      <c r="B265" s="16">
        <v>159</v>
      </c>
      <c r="C265" s="16">
        <v>846</v>
      </c>
      <c r="D265" s="16">
        <v>233</v>
      </c>
      <c r="E265" s="16">
        <v>136</v>
      </c>
      <c r="F265" s="16">
        <v>1887</v>
      </c>
      <c r="H265" s="22"/>
      <c r="I265" s="5"/>
      <c r="J265" s="5"/>
      <c r="K265" s="5"/>
      <c r="L265" s="5"/>
      <c r="M265" s="5"/>
      <c r="N265" s="22"/>
      <c r="O265" s="22"/>
    </row>
    <row r="266" spans="1:15" ht="12.75">
      <c r="A266" s="11">
        <v>40756</v>
      </c>
      <c r="B266" s="16">
        <v>159</v>
      </c>
      <c r="C266" s="16">
        <v>849</v>
      </c>
      <c r="D266" s="16">
        <v>234</v>
      </c>
      <c r="E266" s="16">
        <v>137</v>
      </c>
      <c r="F266" s="16">
        <v>1893</v>
      </c>
      <c r="H266" s="22"/>
      <c r="I266" s="5"/>
      <c r="J266" s="5"/>
      <c r="K266" s="5"/>
      <c r="L266" s="5"/>
      <c r="M266" s="5"/>
      <c r="N266" s="22"/>
      <c r="O266" s="22"/>
    </row>
    <row r="267" spans="1:15" ht="12.75">
      <c r="A267" s="11">
        <v>40787</v>
      </c>
      <c r="B267" s="16">
        <v>159</v>
      </c>
      <c r="C267" s="16">
        <v>843</v>
      </c>
      <c r="D267" s="16">
        <v>235</v>
      </c>
      <c r="E267" s="16">
        <v>137</v>
      </c>
      <c r="F267" s="16">
        <v>1892</v>
      </c>
      <c r="H267" s="22"/>
      <c r="I267" s="5"/>
      <c r="J267" s="5"/>
      <c r="K267" s="5"/>
      <c r="L267" s="5"/>
      <c r="M267" s="5"/>
      <c r="N267" s="22"/>
      <c r="O267" s="22"/>
    </row>
    <row r="268" spans="1:15" ht="12.75">
      <c r="A268" s="11">
        <v>40817</v>
      </c>
      <c r="B268" s="16">
        <v>156</v>
      </c>
      <c r="C268" s="16">
        <v>832</v>
      </c>
      <c r="D268" s="16">
        <v>234</v>
      </c>
      <c r="E268" s="16">
        <v>137</v>
      </c>
      <c r="F268" s="16">
        <v>1876</v>
      </c>
      <c r="H268" s="22"/>
      <c r="I268" s="5"/>
      <c r="J268" s="5"/>
      <c r="K268" s="5"/>
      <c r="L268" s="5"/>
      <c r="M268" s="5"/>
      <c r="N268" s="22"/>
      <c r="O268" s="22"/>
    </row>
    <row r="269" spans="1:15" ht="12.75">
      <c r="A269" s="11">
        <v>40848</v>
      </c>
      <c r="B269" s="16">
        <v>156</v>
      </c>
      <c r="C269" s="16">
        <v>832</v>
      </c>
      <c r="D269" s="16">
        <v>234</v>
      </c>
      <c r="E269" s="16">
        <v>137</v>
      </c>
      <c r="F269" s="16">
        <v>1877</v>
      </c>
      <c r="H269" s="22"/>
      <c r="I269" s="5"/>
      <c r="J269" s="5"/>
      <c r="K269" s="5"/>
      <c r="L269" s="5"/>
      <c r="M269" s="5"/>
      <c r="N269" s="22"/>
      <c r="O269" s="22"/>
    </row>
    <row r="270" spans="1:15" ht="12.75">
      <c r="A270" s="11">
        <v>40878</v>
      </c>
      <c r="B270" s="16">
        <v>156</v>
      </c>
      <c r="C270" s="16">
        <v>839</v>
      </c>
      <c r="D270" s="16">
        <v>234</v>
      </c>
      <c r="E270" s="16">
        <v>138</v>
      </c>
      <c r="F270" s="16">
        <v>1886</v>
      </c>
      <c r="H270" s="22"/>
      <c r="I270" s="22"/>
      <c r="J270" s="22"/>
      <c r="K270" s="22"/>
      <c r="L270" s="22"/>
      <c r="M270" s="22"/>
      <c r="N270" s="22"/>
      <c r="O270" s="22"/>
    </row>
    <row r="271" spans="1:15" ht="12.75">
      <c r="A271" s="11">
        <v>40909</v>
      </c>
      <c r="B271" s="16">
        <v>156</v>
      </c>
      <c r="C271" s="16">
        <v>853</v>
      </c>
      <c r="D271" s="16">
        <v>235</v>
      </c>
      <c r="E271" s="16">
        <v>138</v>
      </c>
      <c r="F271" s="16">
        <v>1902</v>
      </c>
      <c r="H271" s="22"/>
      <c r="I271" s="22"/>
      <c r="J271" s="22"/>
      <c r="K271" s="22"/>
      <c r="L271" s="22"/>
      <c r="M271" s="22"/>
      <c r="N271" s="22"/>
      <c r="O271" s="22"/>
    </row>
    <row r="272" spans="1:15" ht="12.75">
      <c r="A272" s="11">
        <v>40940</v>
      </c>
      <c r="B272" s="16">
        <v>145</v>
      </c>
      <c r="C272" s="16">
        <v>852</v>
      </c>
      <c r="D272" s="16">
        <v>235</v>
      </c>
      <c r="E272" s="16">
        <v>138</v>
      </c>
      <c r="F272" s="16">
        <v>1890</v>
      </c>
      <c r="H272" s="22"/>
      <c r="I272" s="22"/>
      <c r="J272" s="22"/>
      <c r="K272" s="22"/>
      <c r="L272" s="22"/>
      <c r="M272" s="22"/>
      <c r="N272" s="22"/>
      <c r="O272" s="22"/>
    </row>
    <row r="273" spans="8:15" ht="12.75">
      <c r="H273" s="22"/>
      <c r="I273" s="22"/>
      <c r="J273" s="22"/>
      <c r="K273" s="22"/>
      <c r="L273" s="22"/>
      <c r="M273" s="22"/>
      <c r="N273" s="22"/>
      <c r="O273" s="22"/>
    </row>
    <row r="274" spans="1:6" ht="56.25">
      <c r="A274" s="10" t="s">
        <v>12</v>
      </c>
      <c r="B274" s="10" t="s">
        <v>2</v>
      </c>
      <c r="C274" s="10" t="s">
        <v>1</v>
      </c>
      <c r="D274" s="10" t="s">
        <v>3</v>
      </c>
      <c r="E274" s="10" t="s">
        <v>4</v>
      </c>
      <c r="F274" s="10" t="s">
        <v>5</v>
      </c>
    </row>
    <row r="275" spans="1:6" ht="12.75">
      <c r="A275" s="11">
        <v>36892</v>
      </c>
      <c r="B275" s="13">
        <v>147.80666666666667</v>
      </c>
      <c r="C275" s="13">
        <v>172.34624697336562</v>
      </c>
      <c r="D275" s="13">
        <v>178.46534653465346</v>
      </c>
      <c r="E275" s="13">
        <v>174.546875</v>
      </c>
      <c r="F275" s="13">
        <v>165.53142857142856</v>
      </c>
    </row>
    <row r="276" spans="1:6" ht="12.75">
      <c r="A276" s="11">
        <v>36923</v>
      </c>
      <c r="B276" s="13">
        <v>132.89261744966444</v>
      </c>
      <c r="C276" s="13">
        <v>151.65155131264916</v>
      </c>
      <c r="D276" s="13">
        <v>150.45631067961165</v>
      </c>
      <c r="E276" s="13">
        <v>158.890625</v>
      </c>
      <c r="F276" s="13">
        <v>146.80090497737555</v>
      </c>
    </row>
    <row r="277" spans="1:6" ht="12.75">
      <c r="A277" s="11">
        <v>36951</v>
      </c>
      <c r="B277" s="13">
        <v>162.248322147651</v>
      </c>
      <c r="C277" s="13">
        <v>164.4168618266979</v>
      </c>
      <c r="D277" s="13">
        <v>166.65384615384616</v>
      </c>
      <c r="E277" s="13">
        <v>183.234375</v>
      </c>
      <c r="F277" s="13">
        <v>164.98096304591266</v>
      </c>
    </row>
    <row r="278" spans="1:6" ht="12.75">
      <c r="A278" s="11">
        <v>36982</v>
      </c>
      <c r="B278" s="13">
        <v>156.07333333333332</v>
      </c>
      <c r="C278" s="13">
        <v>171.03935185185185</v>
      </c>
      <c r="D278" s="13">
        <v>160.3679245283019</v>
      </c>
      <c r="E278" s="13">
        <v>185.4375</v>
      </c>
      <c r="F278" s="13">
        <v>166.36655592469546</v>
      </c>
    </row>
    <row r="279" spans="1:6" ht="12.75">
      <c r="A279" s="11">
        <v>37012</v>
      </c>
      <c r="B279" s="13">
        <v>164.74496644295303</v>
      </c>
      <c r="C279" s="13">
        <v>177.12155963302752</v>
      </c>
      <c r="D279" s="13">
        <v>175.28301886792454</v>
      </c>
      <c r="E279" s="13">
        <v>190.28125</v>
      </c>
      <c r="F279" s="13">
        <v>173.88986784140968</v>
      </c>
    </row>
    <row r="280" spans="1:6" ht="12.75">
      <c r="A280" s="11">
        <v>37043</v>
      </c>
      <c r="B280" s="13">
        <v>158.56375838926175</v>
      </c>
      <c r="C280" s="13">
        <v>169.6095890410959</v>
      </c>
      <c r="D280" s="13">
        <v>167.91509433962264</v>
      </c>
      <c r="E280" s="13">
        <v>177.38805970149255</v>
      </c>
      <c r="F280" s="13">
        <v>167.35339168490154</v>
      </c>
    </row>
    <row r="281" spans="1:6" ht="12.75">
      <c r="A281" s="11">
        <v>37073</v>
      </c>
      <c r="B281" s="13">
        <v>161.08</v>
      </c>
      <c r="C281" s="13">
        <v>177.702947845805</v>
      </c>
      <c r="D281" s="13">
        <v>176.33333333333334</v>
      </c>
      <c r="E281" s="13">
        <v>187.77611940298507</v>
      </c>
      <c r="F281" s="13">
        <v>174.11847826086955</v>
      </c>
    </row>
    <row r="282" spans="1:6" ht="12.75">
      <c r="A282" s="11">
        <v>37104</v>
      </c>
      <c r="B282" s="13">
        <v>165.06666666666666</v>
      </c>
      <c r="C282" s="13">
        <v>177.4944320712695</v>
      </c>
      <c r="D282" s="13">
        <v>167.47321428571428</v>
      </c>
      <c r="E282" s="13">
        <v>198.08955223880596</v>
      </c>
      <c r="F282" s="13">
        <v>175.14898177920685</v>
      </c>
    </row>
    <row r="283" spans="1:6" ht="12.75">
      <c r="A283" s="11">
        <v>37135</v>
      </c>
      <c r="B283" s="13">
        <v>155.06666666666666</v>
      </c>
      <c r="C283" s="13">
        <v>160.62472406181016</v>
      </c>
      <c r="D283" s="13">
        <v>164.00892857142858</v>
      </c>
      <c r="E283" s="13">
        <v>181.32835820895522</v>
      </c>
      <c r="F283" s="13">
        <v>161.7563829787234</v>
      </c>
    </row>
    <row r="284" spans="1:6" ht="12.75">
      <c r="A284" s="11">
        <v>37165</v>
      </c>
      <c r="B284" s="13">
        <v>159.61333333333334</v>
      </c>
      <c r="C284" s="13">
        <v>177.5849889624724</v>
      </c>
      <c r="D284" s="13">
        <v>168.8053097345133</v>
      </c>
      <c r="E284" s="13">
        <v>200.98507462686567</v>
      </c>
      <c r="F284" s="13">
        <v>173.4396186440678</v>
      </c>
    </row>
    <row r="285" spans="1:6" ht="12.75">
      <c r="A285" s="11">
        <v>37196</v>
      </c>
      <c r="B285" s="13">
        <v>157.86</v>
      </c>
      <c r="C285" s="13">
        <v>166.29295154185021</v>
      </c>
      <c r="D285" s="13">
        <v>158.39473684210526</v>
      </c>
      <c r="E285" s="13">
        <v>178.28571428571428</v>
      </c>
      <c r="F285" s="13">
        <v>163.55941114616192</v>
      </c>
    </row>
    <row r="286" spans="1:6" ht="12.75">
      <c r="A286" s="11">
        <v>37226</v>
      </c>
      <c r="B286" s="13">
        <v>152.40666666666667</v>
      </c>
      <c r="C286" s="13">
        <v>168.07625272331154</v>
      </c>
      <c r="D286" s="13">
        <v>160.52586206896552</v>
      </c>
      <c r="E286" s="13">
        <v>161.67142857142858</v>
      </c>
      <c r="F286" s="13">
        <v>161.8970893970894</v>
      </c>
    </row>
    <row r="287" spans="1:6" ht="12.75">
      <c r="A287" s="11">
        <v>37257</v>
      </c>
      <c r="B287" s="13">
        <v>131.23333333333332</v>
      </c>
      <c r="C287" s="13">
        <v>155.3405172413793</v>
      </c>
      <c r="D287" s="13">
        <v>153.92241379310346</v>
      </c>
      <c r="E287" s="13">
        <v>173.77142857142857</v>
      </c>
      <c r="F287" s="13">
        <v>150.59877800407332</v>
      </c>
    </row>
    <row r="288" spans="1:6" ht="12.75">
      <c r="A288" s="11">
        <v>37288</v>
      </c>
      <c r="B288" s="13">
        <v>119.62666666666667</v>
      </c>
      <c r="C288" s="13">
        <v>142.12314225053078</v>
      </c>
      <c r="D288" s="13">
        <v>136.94017094017093</v>
      </c>
      <c r="E288" s="13">
        <v>149.3</v>
      </c>
      <c r="F288" s="13">
        <v>136.87311178247734</v>
      </c>
    </row>
    <row r="289" spans="1:6" ht="12.75">
      <c r="A289" s="11">
        <v>37316</v>
      </c>
      <c r="B289" s="13">
        <v>145</v>
      </c>
      <c r="C289" s="13">
        <v>159.82241014799155</v>
      </c>
      <c r="D289" s="13">
        <v>156.77118644067798</v>
      </c>
      <c r="E289" s="13">
        <v>156.0857142857143</v>
      </c>
      <c r="F289" s="13">
        <v>154.5145436308927</v>
      </c>
    </row>
    <row r="290" spans="1:6" ht="12.75">
      <c r="A290" s="11">
        <v>37347</v>
      </c>
      <c r="B290" s="13">
        <v>143.72847682119206</v>
      </c>
      <c r="C290" s="13">
        <v>161.27100840336135</v>
      </c>
      <c r="D290" s="13">
        <v>151.89166666666668</v>
      </c>
      <c r="E290" s="13">
        <v>183.67142857142858</v>
      </c>
      <c r="F290" s="13">
        <v>156.76441351888667</v>
      </c>
    </row>
    <row r="291" spans="1:6" ht="12.75">
      <c r="A291" s="11">
        <v>37377</v>
      </c>
      <c r="B291" s="13">
        <v>154.68211920529802</v>
      </c>
      <c r="C291" s="13">
        <v>168.05882352941177</v>
      </c>
      <c r="D291" s="13">
        <v>160.95867768595042</v>
      </c>
      <c r="E291" s="13">
        <v>184.1267605633803</v>
      </c>
      <c r="F291" s="13">
        <v>163.4340931615461</v>
      </c>
    </row>
    <row r="292" spans="1:6" ht="12.75">
      <c r="A292" s="11">
        <v>37408</v>
      </c>
      <c r="B292" s="13">
        <v>153.7748344370861</v>
      </c>
      <c r="C292" s="13">
        <v>168.23125</v>
      </c>
      <c r="D292" s="13">
        <v>166.46280991735537</v>
      </c>
      <c r="E292" s="13">
        <v>173.88732394366198</v>
      </c>
      <c r="F292" s="13">
        <v>163.38795656465942</v>
      </c>
    </row>
    <row r="293" spans="1:6" ht="12.75">
      <c r="A293" s="11">
        <v>37438</v>
      </c>
      <c r="B293" s="13">
        <v>163.90131578947367</v>
      </c>
      <c r="C293" s="13">
        <v>180.65702479338842</v>
      </c>
      <c r="D293" s="13">
        <v>167.71900826446281</v>
      </c>
      <c r="E293" s="13">
        <v>203.22222222222223</v>
      </c>
      <c r="F293" s="13">
        <v>176.17173699705594</v>
      </c>
    </row>
    <row r="294" spans="1:6" ht="12.75">
      <c r="A294" s="11">
        <v>37469</v>
      </c>
      <c r="B294" s="13">
        <v>162.79605263157896</v>
      </c>
      <c r="C294" s="13">
        <v>180.9671457905544</v>
      </c>
      <c r="D294" s="13">
        <v>172.43333333333334</v>
      </c>
      <c r="E294" s="13">
        <v>193.51388888888889</v>
      </c>
      <c r="F294" s="13">
        <v>176.07240704500978</v>
      </c>
    </row>
    <row r="295" spans="1:6" ht="12.75">
      <c r="A295" s="11">
        <v>37500</v>
      </c>
      <c r="B295" s="13">
        <v>171.40136054421768</v>
      </c>
      <c r="C295" s="13">
        <v>180.12474437627813</v>
      </c>
      <c r="D295" s="13">
        <v>176.03305785123968</v>
      </c>
      <c r="E295" s="13">
        <v>196.80555555555554</v>
      </c>
      <c r="F295" s="13">
        <v>176.57534246575344</v>
      </c>
    </row>
    <row r="296" spans="1:6" ht="12.75">
      <c r="A296" s="11">
        <v>37530</v>
      </c>
      <c r="B296" s="13">
        <v>173.44078947368422</v>
      </c>
      <c r="C296" s="13">
        <v>189.5030549898167</v>
      </c>
      <c r="D296" s="13">
        <v>179.1869918699187</v>
      </c>
      <c r="E296" s="13">
        <v>202.86111111111111</v>
      </c>
      <c r="F296" s="13">
        <v>183.25822050290137</v>
      </c>
    </row>
    <row r="297" spans="1:6" ht="12.75">
      <c r="A297" s="11">
        <v>37561</v>
      </c>
      <c r="B297" s="13">
        <v>174.51655629139074</v>
      </c>
      <c r="C297" s="13">
        <v>187.3890020366599</v>
      </c>
      <c r="D297" s="13">
        <v>168.584</v>
      </c>
      <c r="E297" s="13">
        <v>199.56164383561645</v>
      </c>
      <c r="F297" s="13">
        <v>180.27071290944124</v>
      </c>
    </row>
    <row r="298" spans="1:6" ht="12.75">
      <c r="A298" s="11">
        <v>37591</v>
      </c>
      <c r="B298" s="13">
        <v>178.3046357615894</v>
      </c>
      <c r="C298" s="13">
        <v>199.5569105691057</v>
      </c>
      <c r="D298" s="13">
        <v>180.23015873015873</v>
      </c>
      <c r="E298" s="13">
        <v>195.82191780821918</v>
      </c>
      <c r="F298" s="13">
        <v>190.0172910662824</v>
      </c>
    </row>
    <row r="299" spans="1:6" ht="12.75">
      <c r="A299" s="11">
        <v>37622</v>
      </c>
      <c r="B299" s="13">
        <v>161.2185430463576</v>
      </c>
      <c r="C299" s="13">
        <v>192.2989898989899</v>
      </c>
      <c r="D299" s="13">
        <v>186.359375</v>
      </c>
      <c r="E299" s="13">
        <v>212.83561643835617</v>
      </c>
      <c r="F299" s="13">
        <v>184.54441260744986</v>
      </c>
    </row>
    <row r="300" spans="1:6" ht="12.75">
      <c r="A300" s="11">
        <v>37653</v>
      </c>
      <c r="B300" s="13">
        <v>149.86754966887418</v>
      </c>
      <c r="C300" s="13">
        <v>176.21255060728745</v>
      </c>
      <c r="D300" s="13">
        <v>171.859375</v>
      </c>
      <c r="E300" s="13">
        <v>182.95945945945945</v>
      </c>
      <c r="F300" s="13">
        <v>170.70296084049664</v>
      </c>
    </row>
    <row r="301" spans="1:6" ht="12.75">
      <c r="A301" s="11">
        <v>37681</v>
      </c>
      <c r="B301" s="13">
        <v>180.13725490196077</v>
      </c>
      <c r="C301" s="13">
        <v>202.56539235412475</v>
      </c>
      <c r="D301" s="13">
        <v>172.203125</v>
      </c>
      <c r="E301" s="13">
        <v>194.52702702702703</v>
      </c>
      <c r="F301" s="13">
        <v>191.681861348528</v>
      </c>
    </row>
    <row r="302" spans="1:6" ht="12.75">
      <c r="A302" s="11">
        <v>37712</v>
      </c>
      <c r="B302" s="13">
        <v>178.18421052631578</v>
      </c>
      <c r="C302" s="13">
        <v>202.65</v>
      </c>
      <c r="D302" s="13">
        <v>205.34108527131784</v>
      </c>
      <c r="E302" s="13">
        <v>225.95945945945945</v>
      </c>
      <c r="F302" s="13">
        <v>199.38715769593958</v>
      </c>
    </row>
    <row r="303" spans="1:6" ht="12.75">
      <c r="A303" s="11">
        <v>37742</v>
      </c>
      <c r="B303" s="13">
        <v>190.34868421052633</v>
      </c>
      <c r="C303" s="13">
        <v>207.4690618762475</v>
      </c>
      <c r="D303" s="13">
        <v>192.51937984496124</v>
      </c>
      <c r="E303" s="13">
        <v>219.5810810810811</v>
      </c>
      <c r="F303" s="13">
        <v>201.97360980207353</v>
      </c>
    </row>
    <row r="304" spans="1:6" ht="12.75">
      <c r="A304" s="11">
        <v>37773</v>
      </c>
      <c r="B304" s="13">
        <v>186.30921052631578</v>
      </c>
      <c r="C304" s="13">
        <v>207.83531746031747</v>
      </c>
      <c r="D304" s="13">
        <v>207.2846153846154</v>
      </c>
      <c r="E304" s="13">
        <v>224.2972972972973</v>
      </c>
      <c r="F304" s="13">
        <v>203.92790262172284</v>
      </c>
    </row>
    <row r="305" spans="1:6" ht="12.75">
      <c r="A305" s="11">
        <v>37803</v>
      </c>
      <c r="B305" s="13">
        <v>197.27152317880794</v>
      </c>
      <c r="C305" s="13">
        <v>233.46588693957116</v>
      </c>
      <c r="D305" s="13">
        <v>194.56060606060606</v>
      </c>
      <c r="E305" s="13">
        <v>239.3421052631579</v>
      </c>
      <c r="F305" s="13">
        <v>220.06555863342567</v>
      </c>
    </row>
    <row r="306" spans="1:6" ht="12.75">
      <c r="A306" s="11">
        <v>37834</v>
      </c>
      <c r="B306" s="13">
        <v>199.49006622516555</v>
      </c>
      <c r="C306" s="13">
        <v>218.44054580896687</v>
      </c>
      <c r="D306" s="13">
        <v>216.62222222222223</v>
      </c>
      <c r="E306" s="13">
        <v>237.72727272727272</v>
      </c>
      <c r="F306" s="13">
        <v>215.95608417200367</v>
      </c>
    </row>
    <row r="307" spans="1:6" ht="12.75">
      <c r="A307" s="11">
        <v>37865</v>
      </c>
      <c r="B307" s="13">
        <v>196.5032679738562</v>
      </c>
      <c r="C307" s="13">
        <v>215.34368932038834</v>
      </c>
      <c r="D307" s="13">
        <v>203.74814814814815</v>
      </c>
      <c r="E307" s="13">
        <v>233.21518987341773</v>
      </c>
      <c r="F307" s="13">
        <v>210.54859218891917</v>
      </c>
    </row>
    <row r="308" spans="1:6" ht="12.75">
      <c r="A308" s="11">
        <v>37895</v>
      </c>
      <c r="B308" s="13">
        <v>200.1883116883117</v>
      </c>
      <c r="C308" s="13">
        <v>221.33140655105973</v>
      </c>
      <c r="D308" s="13">
        <v>211.73333333333332</v>
      </c>
      <c r="E308" s="13">
        <v>237.7375</v>
      </c>
      <c r="F308" s="13">
        <v>217.41787003610108</v>
      </c>
    </row>
    <row r="309" spans="1:6" ht="12.75">
      <c r="A309" s="11">
        <v>37926</v>
      </c>
      <c r="B309" s="13">
        <v>194.98709677419356</v>
      </c>
      <c r="C309" s="13">
        <v>215.8355640535373</v>
      </c>
      <c r="D309" s="13">
        <v>201.43795620437956</v>
      </c>
      <c r="E309" s="13">
        <v>219.8625</v>
      </c>
      <c r="F309" s="13">
        <v>210.48343777976723</v>
      </c>
    </row>
    <row r="310" spans="1:6" ht="12.75">
      <c r="A310" s="11">
        <v>37956</v>
      </c>
      <c r="B310" s="13">
        <v>197.2</v>
      </c>
      <c r="C310" s="13">
        <v>225.98863636363637</v>
      </c>
      <c r="D310" s="13">
        <v>226.14074074074074</v>
      </c>
      <c r="E310" s="13">
        <v>255.47619047619048</v>
      </c>
      <c r="F310" s="13">
        <v>222.67727674624226</v>
      </c>
    </row>
    <row r="311" spans="1:6" ht="12.75">
      <c r="A311" s="11">
        <v>37987</v>
      </c>
      <c r="B311" s="13">
        <v>173.84516129032258</v>
      </c>
      <c r="C311" s="13">
        <v>212.10055865921788</v>
      </c>
      <c r="D311" s="13">
        <v>199.19858156028369</v>
      </c>
      <c r="E311" s="13">
        <v>213.90588235294118</v>
      </c>
      <c r="F311" s="13">
        <v>203.9695652173913</v>
      </c>
    </row>
    <row r="312" spans="1:6" ht="12.75">
      <c r="A312" s="11">
        <v>38018</v>
      </c>
      <c r="B312" s="13">
        <v>171.1741935483871</v>
      </c>
      <c r="C312" s="13">
        <v>198.50091743119265</v>
      </c>
      <c r="D312" s="13">
        <v>197.36805555555554</v>
      </c>
      <c r="E312" s="13">
        <v>202.66666666666666</v>
      </c>
      <c r="F312" s="13">
        <v>195.73670668953687</v>
      </c>
    </row>
    <row r="313" spans="1:6" ht="12.75">
      <c r="A313" s="11">
        <v>38047</v>
      </c>
      <c r="B313" s="13">
        <v>196.98076923076923</v>
      </c>
      <c r="C313" s="13">
        <v>214.04545454545453</v>
      </c>
      <c r="D313" s="13">
        <v>206.03472222222223</v>
      </c>
      <c r="E313" s="13">
        <v>218.08988764044943</v>
      </c>
      <c r="F313" s="13">
        <v>210.99151103565364</v>
      </c>
    </row>
    <row r="314" spans="1:6" ht="12.75">
      <c r="A314" s="11">
        <v>38078</v>
      </c>
      <c r="B314" s="13">
        <v>190.74522292993632</v>
      </c>
      <c r="C314" s="13">
        <v>211.74909747292418</v>
      </c>
      <c r="D314" s="13">
        <v>204.31506849315068</v>
      </c>
      <c r="E314" s="13">
        <v>225.35632183908046</v>
      </c>
      <c r="F314" s="13">
        <v>209.05130361648443</v>
      </c>
    </row>
    <row r="315" spans="1:6" ht="12.75">
      <c r="A315" s="11">
        <v>38108</v>
      </c>
      <c r="B315" s="13">
        <v>200.83018867924528</v>
      </c>
      <c r="C315" s="13">
        <v>217.30879712746858</v>
      </c>
      <c r="D315" s="13">
        <v>206.14383561643837</v>
      </c>
      <c r="E315" s="13">
        <v>231.36363636363637</v>
      </c>
      <c r="F315" s="13">
        <v>213.39366138448707</v>
      </c>
    </row>
    <row r="316" spans="1:6" ht="12.75">
      <c r="A316" s="11">
        <v>38139</v>
      </c>
      <c r="B316" s="13">
        <v>194.2125</v>
      </c>
      <c r="C316" s="13">
        <v>207.23674911660777</v>
      </c>
      <c r="D316" s="13">
        <v>197.3972602739726</v>
      </c>
      <c r="E316" s="13">
        <v>215.36666666666667</v>
      </c>
      <c r="F316" s="13">
        <v>204.45185185185184</v>
      </c>
    </row>
    <row r="317" spans="1:6" ht="12.75">
      <c r="A317" s="11">
        <v>38169</v>
      </c>
      <c r="B317" s="13">
        <v>197.59876543209876</v>
      </c>
      <c r="C317" s="13">
        <v>214.94791666666666</v>
      </c>
      <c r="D317" s="13">
        <v>199.77564102564102</v>
      </c>
      <c r="E317" s="13">
        <v>232.67391304347825</v>
      </c>
      <c r="F317" s="13">
        <v>211.48314606741573</v>
      </c>
    </row>
    <row r="318" spans="1:6" ht="12.75">
      <c r="A318" s="11">
        <v>38200</v>
      </c>
      <c r="B318" s="13">
        <v>199.45679012345678</v>
      </c>
      <c r="C318" s="13">
        <v>213.24310344827586</v>
      </c>
      <c r="D318" s="13">
        <v>197.76129032258063</v>
      </c>
      <c r="E318" s="13">
        <v>225.9891304347826</v>
      </c>
      <c r="F318" s="13">
        <v>209.54030327214684</v>
      </c>
    </row>
    <row r="319" spans="1:6" ht="12.75">
      <c r="A319" s="11">
        <v>38231</v>
      </c>
      <c r="B319" s="13">
        <v>197.6172839506173</v>
      </c>
      <c r="C319" s="13">
        <v>206.9863247863248</v>
      </c>
      <c r="D319" s="13">
        <v>187.52866242038218</v>
      </c>
      <c r="E319" s="13">
        <v>223.34782608695653</v>
      </c>
      <c r="F319" s="13">
        <v>203.46080760095012</v>
      </c>
    </row>
    <row r="320" spans="1:6" ht="12.75">
      <c r="A320" s="11">
        <v>38261</v>
      </c>
      <c r="B320" s="13">
        <v>204.3167701863354</v>
      </c>
      <c r="C320" s="13">
        <v>215.05084745762713</v>
      </c>
      <c r="D320" s="13">
        <v>195.4367088607595</v>
      </c>
      <c r="E320" s="13">
        <v>230.04301075268816</v>
      </c>
      <c r="F320" s="13">
        <v>209.9442262372349</v>
      </c>
    </row>
    <row r="321" spans="1:6" ht="12.75">
      <c r="A321" s="11">
        <v>38292</v>
      </c>
      <c r="B321" s="13">
        <v>199.88819875776397</v>
      </c>
      <c r="C321" s="13">
        <v>207.8080808080808</v>
      </c>
      <c r="D321" s="13">
        <v>185.30817610062894</v>
      </c>
      <c r="E321" s="13">
        <v>220.1505376344086</v>
      </c>
      <c r="F321" s="13">
        <v>201.65007776049768</v>
      </c>
    </row>
    <row r="322" spans="1:6" ht="12.75">
      <c r="A322" s="11">
        <v>38322</v>
      </c>
      <c r="B322" s="13">
        <v>204.9751552795031</v>
      </c>
      <c r="C322" s="13">
        <v>217.34505862646566</v>
      </c>
      <c r="D322" s="13">
        <v>183.11180124223603</v>
      </c>
      <c r="E322" s="13">
        <v>225.78125</v>
      </c>
      <c r="F322" s="13">
        <v>207.84420567920185</v>
      </c>
    </row>
    <row r="323" spans="1:6" ht="12.75">
      <c r="A323" s="11">
        <v>38353</v>
      </c>
      <c r="B323" s="13">
        <v>170.9937888198758</v>
      </c>
      <c r="C323" s="13">
        <v>203.02635914332785</v>
      </c>
      <c r="D323" s="13">
        <v>199.5878787878788</v>
      </c>
      <c r="E323" s="13">
        <v>203.17708333333334</v>
      </c>
      <c r="F323" s="13">
        <v>194.6767600302801</v>
      </c>
    </row>
    <row r="324" spans="1:6" ht="12.75">
      <c r="A324" s="11">
        <v>38384</v>
      </c>
      <c r="B324" s="13">
        <v>167.1225806451613</v>
      </c>
      <c r="C324" s="13">
        <v>179.35265700483092</v>
      </c>
      <c r="D324" s="13">
        <v>170.59638554216866</v>
      </c>
      <c r="E324" s="13">
        <v>191.98958333333334</v>
      </c>
      <c r="F324" s="13">
        <v>176.69167291822956</v>
      </c>
    </row>
    <row r="325" spans="1:6" ht="12.75">
      <c r="A325" s="11">
        <v>38412</v>
      </c>
      <c r="B325" s="13">
        <v>197.84516129032258</v>
      </c>
      <c r="C325" s="13">
        <v>202.70947030497592</v>
      </c>
      <c r="D325" s="13">
        <v>181.5654761904762</v>
      </c>
      <c r="E325" s="13">
        <v>216.08333333333334</v>
      </c>
      <c r="F325" s="13">
        <v>196.74906924795235</v>
      </c>
    </row>
    <row r="326" spans="1:6" ht="12.75">
      <c r="A326" s="11">
        <v>38443</v>
      </c>
      <c r="B326" s="13">
        <v>193.99367088607596</v>
      </c>
      <c r="C326" s="13">
        <v>193.309375</v>
      </c>
      <c r="D326" s="13">
        <v>173.98816568047337</v>
      </c>
      <c r="E326" s="13">
        <v>216.1875</v>
      </c>
      <c r="F326" s="13">
        <v>190.5837600585223</v>
      </c>
    </row>
    <row r="327" spans="1:6" ht="12.75">
      <c r="A327" s="11">
        <v>38473</v>
      </c>
      <c r="B327" s="13">
        <v>209.03246753246754</v>
      </c>
      <c r="C327" s="13">
        <v>199.66403785488959</v>
      </c>
      <c r="D327" s="13">
        <v>177.2235294117647</v>
      </c>
      <c r="E327" s="13">
        <v>221.29166666666666</v>
      </c>
      <c r="F327" s="13">
        <v>196.04099560761347</v>
      </c>
    </row>
    <row r="328" spans="1:6" ht="12.75">
      <c r="A328" s="11">
        <v>38504</v>
      </c>
      <c r="B328" s="13">
        <v>201.62091503267973</v>
      </c>
      <c r="C328" s="13">
        <v>190.49921507064363</v>
      </c>
      <c r="D328" s="13">
        <v>172.47368421052633</v>
      </c>
      <c r="E328" s="13">
        <v>214</v>
      </c>
      <c r="F328" s="13">
        <v>189.68467153284672</v>
      </c>
    </row>
    <row r="329" spans="1:6" ht="12.75">
      <c r="A329" s="11">
        <v>38534</v>
      </c>
      <c r="B329" s="13">
        <v>209.9934210526316</v>
      </c>
      <c r="C329" s="13">
        <v>197.9798449612403</v>
      </c>
      <c r="D329" s="13">
        <v>183.61988304093566</v>
      </c>
      <c r="E329" s="13">
        <v>222.25510204081633</v>
      </c>
      <c r="F329" s="13">
        <v>197.59347826086957</v>
      </c>
    </row>
    <row r="330" spans="1:6" ht="12.75">
      <c r="A330" s="11">
        <v>38565</v>
      </c>
      <c r="B330" s="13">
        <v>210.28758169934642</v>
      </c>
      <c r="C330" s="13">
        <v>197.54095826893354</v>
      </c>
      <c r="D330" s="13">
        <v>179.37790697674419</v>
      </c>
      <c r="E330" s="13">
        <v>221.90816326530611</v>
      </c>
      <c r="F330" s="13">
        <v>195.62904385334292</v>
      </c>
    </row>
    <row r="331" spans="1:6" ht="12.75">
      <c r="A331" s="11">
        <v>38596</v>
      </c>
      <c r="B331" s="13">
        <v>204.52980132450332</v>
      </c>
      <c r="C331" s="13">
        <v>191.45762711864407</v>
      </c>
      <c r="D331" s="13">
        <v>171.83333333333334</v>
      </c>
      <c r="E331" s="13">
        <v>213.70408163265307</v>
      </c>
      <c r="F331" s="13">
        <v>188.1042112776588</v>
      </c>
    </row>
    <row r="332" spans="1:6" ht="12.75">
      <c r="A332" s="11">
        <v>38626</v>
      </c>
      <c r="B332" s="13">
        <v>209.84313725490196</v>
      </c>
      <c r="C332" s="13">
        <v>196.73660030627872</v>
      </c>
      <c r="D332" s="13">
        <v>176.3542857142857</v>
      </c>
      <c r="E332" s="13">
        <v>219</v>
      </c>
      <c r="F332" s="13">
        <v>192.59872611464968</v>
      </c>
    </row>
    <row r="333" spans="1:6" ht="12.75">
      <c r="A333" s="11">
        <v>38657</v>
      </c>
      <c r="B333" s="13">
        <v>196.7843137254902</v>
      </c>
      <c r="C333" s="13">
        <v>192.125</v>
      </c>
      <c r="D333" s="13">
        <v>163.85955056179776</v>
      </c>
      <c r="E333" s="13">
        <v>208.1122448979592</v>
      </c>
      <c r="F333" s="13">
        <v>183.93833216538192</v>
      </c>
    </row>
    <row r="334" spans="1:6" ht="12.75">
      <c r="A334" s="11">
        <v>38687</v>
      </c>
      <c r="B334" s="13">
        <v>206.57615894039736</v>
      </c>
      <c r="C334" s="13">
        <v>205.13939393939393</v>
      </c>
      <c r="D334" s="13">
        <v>177.64245810055866</v>
      </c>
      <c r="E334" s="13">
        <v>216.26262626262627</v>
      </c>
      <c r="F334" s="13">
        <v>195.15760111576012</v>
      </c>
    </row>
    <row r="335" spans="1:6" ht="12.75">
      <c r="A335" s="11">
        <v>38718</v>
      </c>
      <c r="B335" s="13">
        <v>169.5974025974026</v>
      </c>
      <c r="C335" s="13">
        <v>181.86404833836858</v>
      </c>
      <c r="D335" s="13">
        <v>164.47191011235955</v>
      </c>
      <c r="E335" s="13">
        <v>189.63725490196077</v>
      </c>
      <c r="F335" s="13">
        <v>173.28118538938662</v>
      </c>
    </row>
    <row r="336" spans="1:6" ht="12.75">
      <c r="A336" s="11">
        <v>38749</v>
      </c>
      <c r="B336" s="13">
        <v>159.8235294117647</v>
      </c>
      <c r="C336" s="13">
        <v>164.94410876132932</v>
      </c>
      <c r="D336" s="13">
        <v>150.87912087912088</v>
      </c>
      <c r="E336" s="13">
        <v>173.72115384615384</v>
      </c>
      <c r="F336" s="13">
        <v>158.72416153319645</v>
      </c>
    </row>
    <row r="337" spans="1:6" ht="12.75">
      <c r="A337" s="11">
        <v>38777</v>
      </c>
      <c r="B337" s="13">
        <v>192.2207792207792</v>
      </c>
      <c r="C337" s="13">
        <v>145.9218045112782</v>
      </c>
      <c r="D337" s="13">
        <v>160.8360655737705</v>
      </c>
      <c r="E337" s="13">
        <v>195.85714285714286</v>
      </c>
      <c r="F337" s="13">
        <v>159.64106050305915</v>
      </c>
    </row>
    <row r="338" spans="1:6" ht="12.75">
      <c r="A338" s="11">
        <v>38808</v>
      </c>
      <c r="B338" s="13">
        <v>185.542</v>
      </c>
      <c r="C338" s="13">
        <f>120566/684</f>
        <v>176.26608187134502</v>
      </c>
      <c r="D338" s="13">
        <f>29933/186</f>
        <v>160.93010752688173</v>
      </c>
      <c r="E338" s="13">
        <f>19553/105</f>
        <v>186.21904761904761</v>
      </c>
      <c r="F338" s="13">
        <f>254462/1496</f>
        <v>170.09491978609626</v>
      </c>
    </row>
    <row r="339" spans="1:6" ht="12.75">
      <c r="A339" s="11">
        <v>38838</v>
      </c>
      <c r="B339" s="13">
        <f>29331/153</f>
        <v>191.7058823529412</v>
      </c>
      <c r="C339" s="13">
        <f>117547/690</f>
        <v>170.35797101449276</v>
      </c>
      <c r="D339" s="13">
        <f>28955/188</f>
        <v>154.0159574468085</v>
      </c>
      <c r="E339" s="13">
        <f>21038/105</f>
        <v>200.36190476190475</v>
      </c>
      <c r="F339" s="13">
        <f>255378/1507</f>
        <v>169.4611811546118</v>
      </c>
    </row>
    <row r="340" spans="1:6" ht="12.75">
      <c r="A340" s="11">
        <v>38869</v>
      </c>
      <c r="B340" s="13">
        <f>28309/153</f>
        <v>185.0261437908497</v>
      </c>
      <c r="C340" s="13">
        <f>114755/694</f>
        <v>165.35302593659944</v>
      </c>
      <c r="D340" s="13">
        <f>27948/189</f>
        <v>147.87301587301587</v>
      </c>
      <c r="E340" s="13">
        <f>19330/105</f>
        <v>184.0952380952381</v>
      </c>
      <c r="F340" s="13">
        <f>246346/1516</f>
        <v>162.49736147757255</v>
      </c>
    </row>
    <row r="341" spans="1:6" ht="12.75">
      <c r="A341" s="11">
        <v>38899</v>
      </c>
      <c r="B341" s="14">
        <f>28877/153</f>
        <v>188.73856209150327</v>
      </c>
      <c r="C341" s="13">
        <f>122546/702</f>
        <v>174.56695156695156</v>
      </c>
      <c r="D341" s="13">
        <f>29508/189</f>
        <v>156.12698412698413</v>
      </c>
      <c r="E341" s="13">
        <f>20566/107</f>
        <v>192.20560747663552</v>
      </c>
      <c r="F341" s="13">
        <f>260863/1527</f>
        <v>170.83366077275704</v>
      </c>
    </row>
    <row r="342" spans="1:6" ht="12.75">
      <c r="A342" s="11">
        <v>38930</v>
      </c>
      <c r="B342" s="13">
        <f>29514/155</f>
        <v>190.41290322580645</v>
      </c>
      <c r="C342" s="13">
        <f>123676/704</f>
        <v>175.67613636363637</v>
      </c>
      <c r="D342" s="13">
        <f>29956/189</f>
        <v>158.4973544973545</v>
      </c>
      <c r="E342" s="13">
        <f>21038/107</f>
        <v>196.61682242990653</v>
      </c>
      <c r="F342" s="13">
        <f>264683/1531</f>
        <v>172.88242978445462</v>
      </c>
    </row>
    <row r="343" spans="1:6" ht="12.75">
      <c r="A343" s="11">
        <v>38961</v>
      </c>
      <c r="B343" s="13">
        <f>28875/155</f>
        <v>186.29032258064515</v>
      </c>
      <c r="C343" s="13">
        <f>120553/706</f>
        <v>170.75495750708214</v>
      </c>
      <c r="D343" s="13">
        <f>28341/193</f>
        <v>146.84455958549222</v>
      </c>
      <c r="E343" s="13">
        <f>20046/107</f>
        <v>187.34579439252337</v>
      </c>
      <c r="F343" s="13">
        <f>255551/1542</f>
        <v>165.72697795071335</v>
      </c>
    </row>
    <row r="344" spans="1:6" ht="12.75">
      <c r="A344" s="11">
        <v>38991</v>
      </c>
      <c r="B344" s="13">
        <f>28513/153</f>
        <v>186.359477124183</v>
      </c>
      <c r="C344" s="13">
        <f>121957/710</f>
        <v>171.77042253521128</v>
      </c>
      <c r="D344" s="13">
        <f>28878/194</f>
        <v>148.8556701030928</v>
      </c>
      <c r="E344" s="13">
        <f>19907/107</f>
        <v>186.0467289719626</v>
      </c>
      <c r="F344" s="13">
        <f>257376/1551</f>
        <v>165.94197292069632</v>
      </c>
    </row>
    <row r="345" spans="1:6" ht="12.75">
      <c r="A345" s="11">
        <v>39022</v>
      </c>
      <c r="B345" s="13">
        <f>28361/153</f>
        <v>185.36601307189542</v>
      </c>
      <c r="C345" s="13">
        <f>118607/713</f>
        <v>166.3492286115007</v>
      </c>
      <c r="D345" s="13">
        <f>27728/194</f>
        <v>142.9278350515464</v>
      </c>
      <c r="E345" s="13">
        <f>19566/109</f>
        <v>179.5045871559633</v>
      </c>
      <c r="F345" s="13">
        <f>250557/1564</f>
        <v>160.2026854219949</v>
      </c>
    </row>
    <row r="346" spans="1:6" ht="12.75">
      <c r="A346" s="11">
        <v>39052</v>
      </c>
      <c r="B346" s="13">
        <f>29512/154</f>
        <v>191.63636363636363</v>
      </c>
      <c r="C346" s="13">
        <f>123584/718</f>
        <v>172.1225626740947</v>
      </c>
      <c r="D346" s="13">
        <f>27464/196</f>
        <v>140.12244897959184</v>
      </c>
      <c r="E346" s="13">
        <f>19679/112</f>
        <v>175.70535714285714</v>
      </c>
      <c r="F346" s="13">
        <f>259084/1583</f>
        <v>163.66645609602023</v>
      </c>
    </row>
    <row r="347" spans="1:6" ht="12.75">
      <c r="A347" s="11">
        <v>39083</v>
      </c>
      <c r="B347" s="13">
        <f>24187/153</f>
        <v>158.08496732026143</v>
      </c>
      <c r="C347" s="13">
        <f>113930/736</f>
        <v>154.7961956521739</v>
      </c>
      <c r="D347" s="13">
        <f>30836/197</f>
        <v>156.5279187817259</v>
      </c>
      <c r="E347" s="13">
        <f>18806/114</f>
        <v>164.96491228070175</v>
      </c>
      <c r="F347" s="13">
        <f>243690/1606</f>
        <v>151.73723536737236</v>
      </c>
    </row>
    <row r="348" spans="1:6" ht="12.75">
      <c r="A348" s="11">
        <v>39114</v>
      </c>
      <c r="B348" s="13">
        <f>22539/155</f>
        <v>145.41290322580645</v>
      </c>
      <c r="C348" s="13">
        <f>103530/745</f>
        <v>138.96644295302013</v>
      </c>
      <c r="D348" s="13">
        <f>26289/198</f>
        <v>132.77272727272728</v>
      </c>
      <c r="E348" s="13">
        <f>17350/114</f>
        <v>152.19298245614036</v>
      </c>
      <c r="F348" s="13">
        <f>221019/1626</f>
        <v>135.9280442804428</v>
      </c>
    </row>
    <row r="349" spans="1:6" ht="12.75">
      <c r="A349" s="11">
        <v>39142</v>
      </c>
      <c r="B349" s="13">
        <f>26671/155</f>
        <v>172.07096774193548</v>
      </c>
      <c r="C349" s="13">
        <f>113587/750</f>
        <v>151.44933333333333</v>
      </c>
      <c r="D349" s="13">
        <f>28241/199</f>
        <v>141.9145728643216</v>
      </c>
      <c r="E349" s="13">
        <f>19003/115</f>
        <v>165.24347826086955</v>
      </c>
      <c r="F349" s="13">
        <f>244458/1642</f>
        <v>148.87819732034106</v>
      </c>
    </row>
    <row r="350" spans="1:6" ht="12.75">
      <c r="A350" s="11">
        <v>39173</v>
      </c>
      <c r="B350" s="13">
        <f>B78*1000/B214</f>
        <v>170.06493506493507</v>
      </c>
      <c r="C350" s="13">
        <f>C78*1000/C214</f>
        <v>147.38</v>
      </c>
      <c r="D350" s="13">
        <f>D78*1000/D214</f>
        <v>135.675</v>
      </c>
      <c r="E350" s="13">
        <f>E78*1000/E214</f>
        <v>159.2521739130435</v>
      </c>
      <c r="F350" s="13">
        <f>F78*1000/F214</f>
        <v>144.16362530413625</v>
      </c>
    </row>
    <row r="351" spans="1:6" ht="12.75">
      <c r="A351" s="11">
        <v>39203</v>
      </c>
      <c r="B351" s="13">
        <f>B79*1000/B215</f>
        <v>166.92903225806452</v>
      </c>
      <c r="C351" s="13">
        <f>C79*1000/C215</f>
        <v>154.02384105960266</v>
      </c>
      <c r="D351" s="13">
        <f>D79*1000/D215</f>
        <v>133.6039603960396</v>
      </c>
      <c r="E351" s="13">
        <f>E79*1000/E215</f>
        <v>171.49137931034483</v>
      </c>
      <c r="F351" s="13">
        <f>F79*1000/F215</f>
        <v>149.53869407496978</v>
      </c>
    </row>
    <row r="352" spans="1:6" ht="12.75">
      <c r="A352" s="11">
        <v>39234</v>
      </c>
      <c r="B352" s="13">
        <f>B80*1000/B216</f>
        <v>161.50641025641025</v>
      </c>
      <c r="C352" s="13">
        <f>C80*1000/C216</f>
        <v>141.5568783068783</v>
      </c>
      <c r="D352" s="13">
        <f>D80*1000/D216</f>
        <v>134.06435643564356</v>
      </c>
      <c r="E352" s="13">
        <f>E80*1000/E216</f>
        <v>165.63247863247864</v>
      </c>
      <c r="F352" s="13">
        <f>F80*1000/F216</f>
        <v>141.34115523465704</v>
      </c>
    </row>
    <row r="353" spans="1:6" ht="12.75">
      <c r="A353" s="11">
        <v>39264</v>
      </c>
      <c r="B353" s="13">
        <f>B81*1000/B217</f>
        <v>148.5448717948718</v>
      </c>
      <c r="C353" s="13">
        <f>C81*1000/C217</f>
        <v>139.00658761528328</v>
      </c>
      <c r="D353" s="13">
        <f>D81*1000/D217</f>
        <v>122.66502463054188</v>
      </c>
      <c r="E353" s="13">
        <f>E81*1000/E217</f>
        <v>154.85470085470087</v>
      </c>
      <c r="F353" s="13">
        <f>F81*1000/F217</f>
        <v>135.64289994008388</v>
      </c>
    </row>
    <row r="354" spans="1:6" ht="12.75">
      <c r="A354" s="11">
        <v>39295</v>
      </c>
      <c r="B354" s="13">
        <f>B82*1000/B218</f>
        <v>164.31012658227849</v>
      </c>
      <c r="C354" s="13">
        <f>C82*1000/C218</f>
        <v>151.33947368421053</v>
      </c>
      <c r="D354" s="13">
        <f>D82*1000/D218</f>
        <v>137.27317073170732</v>
      </c>
      <c r="E354" s="13">
        <f>E82*1000/E218</f>
        <v>169.30769230769232</v>
      </c>
      <c r="F354" s="13">
        <f>F82*1000/F218</f>
        <v>147.72835820895523</v>
      </c>
    </row>
    <row r="355" spans="1:6" ht="12.75">
      <c r="A355" s="11">
        <v>39326</v>
      </c>
      <c r="B355" s="13">
        <f>B83*1000/B219</f>
        <v>162.56050955414014</v>
      </c>
      <c r="C355" s="13">
        <f>C83*1000/C219</f>
        <v>146.17894736842106</v>
      </c>
      <c r="D355" s="13">
        <f>D83*1000/D219</f>
        <v>128.5096153846154</v>
      </c>
      <c r="E355" s="13">
        <f>E83*1000/E219</f>
        <v>158.2051282051282</v>
      </c>
      <c r="F355" s="13">
        <f>F83*1000/F219</f>
        <v>141.03633114949375</v>
      </c>
    </row>
    <row r="356" spans="1:6" ht="12.75">
      <c r="A356" s="11">
        <v>39356</v>
      </c>
      <c r="B356" s="13">
        <f>B84*1000/B220</f>
        <v>169.4904458598726</v>
      </c>
      <c r="C356" s="13">
        <f>C84*1000/C220</f>
        <v>149.37007874015748</v>
      </c>
      <c r="D356" s="13">
        <f>D84*1000/D220</f>
        <v>131.96172248803828</v>
      </c>
      <c r="E356" s="13">
        <f>E84*1000/E220</f>
        <v>162.60169491525423</v>
      </c>
      <c r="F356" s="13">
        <f>F84*1000/F220</f>
        <v>144.69436201780417</v>
      </c>
    </row>
    <row r="357" spans="1:6" ht="12.75">
      <c r="A357" s="11">
        <v>39387</v>
      </c>
      <c r="B357" s="13">
        <f>B85*1000/B221</f>
        <v>159.4968152866242</v>
      </c>
      <c r="C357" s="13">
        <f>C85*1000/C221</f>
        <v>144.5589005235602</v>
      </c>
      <c r="D357" s="13">
        <f>D85*1000/D221</f>
        <v>126.9951923076923</v>
      </c>
      <c r="E357" s="13">
        <f>E85*1000/E221</f>
        <v>155.45378151260505</v>
      </c>
      <c r="F357" s="13">
        <f>F85*1000/F221</f>
        <v>139.08234597156397</v>
      </c>
    </row>
    <row r="358" spans="1:6" ht="12.75">
      <c r="A358" s="11">
        <v>39417</v>
      </c>
      <c r="B358" s="13">
        <f>B86*1000/B222</f>
        <v>166.68789808917197</v>
      </c>
      <c r="C358" s="13">
        <f>C86*1000/C222</f>
        <v>147.9520103761349</v>
      </c>
      <c r="D358" s="13">
        <f>D86*1000/D222</f>
        <v>133.8967136150235</v>
      </c>
      <c r="E358" s="13">
        <f>E86*1000/E222</f>
        <v>159.41176470588235</v>
      </c>
      <c r="F358" s="13">
        <f>F86*1000/F222</f>
        <v>144.34450323339212</v>
      </c>
    </row>
    <row r="359" spans="1:6" ht="12.75">
      <c r="A359" s="11">
        <v>39448</v>
      </c>
      <c r="B359" s="13">
        <f>B87*1000/B223</f>
        <v>139.69032258064516</v>
      </c>
      <c r="C359" s="13">
        <f>C87*1000/C223</f>
        <v>135.24324324324326</v>
      </c>
      <c r="D359" s="13">
        <f>D87*1000/D223</f>
        <v>123.94835680751174</v>
      </c>
      <c r="E359" s="13">
        <f>E87*1000/E223</f>
        <v>143.91666666666666</v>
      </c>
      <c r="F359" s="13">
        <f>F87*1000/F223</f>
        <v>130.99415204678363</v>
      </c>
    </row>
    <row r="360" spans="1:6" ht="12.75">
      <c r="A360" s="11">
        <v>39479</v>
      </c>
      <c r="B360" s="13">
        <f>B88*1000/B224</f>
        <v>128.71794871794873</v>
      </c>
      <c r="C360" s="13">
        <f>C88*1000/C224</f>
        <v>126.13554987212277</v>
      </c>
      <c r="D360" s="13">
        <f>D88*1000/D224</f>
        <v>120.86792452830188</v>
      </c>
      <c r="E360" s="13">
        <f>E88*1000/E224</f>
        <v>137.95</v>
      </c>
      <c r="F360" s="13">
        <f>F88*1000/F224</f>
        <v>124.1389375364857</v>
      </c>
    </row>
    <row r="361" spans="1:6" ht="12.75">
      <c r="A361" s="11">
        <v>39508</v>
      </c>
      <c r="B361" s="13">
        <f>B89*1000/B225</f>
        <v>156.0126582278481</v>
      </c>
      <c r="C361" s="13">
        <f>C89*1000/C225</f>
        <v>128.61470215462612</v>
      </c>
      <c r="D361" s="13">
        <f>D89*1000/D225</f>
        <v>125.06132075471699</v>
      </c>
      <c r="E361" s="13">
        <f>E89*1000/E225</f>
        <v>145.07438016528926</v>
      </c>
      <c r="F361" s="13">
        <f>F89*1000/F225</f>
        <v>133.6568115942029</v>
      </c>
    </row>
    <row r="362" spans="1:6" ht="12.75">
      <c r="A362" s="11">
        <v>39539</v>
      </c>
      <c r="B362" s="13">
        <f>B90*1000/B226</f>
        <v>144.72435897435898</v>
      </c>
      <c r="C362" s="13">
        <f>C90*1000/C226</f>
        <v>130.45696202531644</v>
      </c>
      <c r="D362" s="13">
        <f>D90*1000/D226</f>
        <v>119.4766355140187</v>
      </c>
      <c r="E362" s="13">
        <f>E90*1000/E226</f>
        <v>141.81147540983608</v>
      </c>
      <c r="F362" s="13">
        <f>F90*1000/F226</f>
        <v>127.80979827089337</v>
      </c>
    </row>
    <row r="363" spans="1:6" ht="12.75">
      <c r="A363" s="11">
        <v>39569</v>
      </c>
      <c r="B363" s="13">
        <f>B91*1000/B227</f>
        <v>156.73076923076923</v>
      </c>
      <c r="C363" s="13">
        <f>C91*1000/C227</f>
        <v>136.95465994962217</v>
      </c>
      <c r="D363" s="13">
        <f>D91*1000/D227</f>
        <v>123.90654205607477</v>
      </c>
      <c r="E363" s="13">
        <f>E91*1000/E227</f>
        <v>154.59016393442624</v>
      </c>
      <c r="F363" s="13">
        <f>F91*1000/F227</f>
        <v>134.69465209890743</v>
      </c>
    </row>
    <row r="364" spans="1:6" ht="12.75">
      <c r="A364" s="11">
        <v>39600</v>
      </c>
      <c r="B364" s="13">
        <f>B92*1000/B228</f>
        <v>152.84615384615384</v>
      </c>
      <c r="C364" s="13">
        <f>C92*1000/C228</f>
        <v>129.98872180451127</v>
      </c>
      <c r="D364" s="13">
        <f>D92*1000/D228</f>
        <v>121.97222222222223</v>
      </c>
      <c r="E364" s="13">
        <f>E92*1000/E228</f>
        <v>146.75409836065575</v>
      </c>
      <c r="F364" s="13">
        <f>F92*1000/F228</f>
        <v>129.46849942726232</v>
      </c>
    </row>
    <row r="365" spans="1:6" ht="12.75">
      <c r="A365" s="11">
        <v>39630</v>
      </c>
      <c r="B365" s="13">
        <f>B93*1000/B229</f>
        <v>155.92948717948718</v>
      </c>
      <c r="C365" s="13">
        <f>C93*1000/C229</f>
        <v>137.8</v>
      </c>
      <c r="D365" s="13">
        <f>D93*1000/D229</f>
        <v>124.77209302325582</v>
      </c>
      <c r="E365" s="13">
        <f>E93*1000/E229</f>
        <v>152.13114754098362</v>
      </c>
      <c r="F365" s="13">
        <f>F93*1000/F229</f>
        <v>135.46365197481396</v>
      </c>
    </row>
    <row r="366" spans="1:6" ht="12.75">
      <c r="A366" s="11">
        <v>39661</v>
      </c>
      <c r="B366" s="13">
        <f>B94*1000/B230</f>
        <v>154.67307692307693</v>
      </c>
      <c r="C366" s="13">
        <f>C94*1000/C230</f>
        <v>137.5275</v>
      </c>
      <c r="D366" s="13">
        <f>D94*1000/D230</f>
        <v>125.28372093023256</v>
      </c>
      <c r="E366" s="13">
        <f>E94*1000/E230</f>
        <v>154.90983606557376</v>
      </c>
      <c r="F366" s="13">
        <f>F94*1000/F230</f>
        <v>135.3942857142857</v>
      </c>
    </row>
    <row r="367" spans="1:6" ht="12.75">
      <c r="A367" s="11">
        <v>39692</v>
      </c>
      <c r="B367" s="13">
        <f>B95*1000/B231</f>
        <v>149.7948717948718</v>
      </c>
      <c r="C367" s="13">
        <f>C95*1000/C231</f>
        <v>132.00124843945068</v>
      </c>
      <c r="D367" s="13">
        <f>D95*1000/D231</f>
        <v>118.54587155963303</v>
      </c>
      <c r="E367" s="13">
        <f>E95*1000/E231</f>
        <v>148.08943089430895</v>
      </c>
      <c r="F367" s="13">
        <f>F95*1000/F231</f>
        <v>129.5287421741605</v>
      </c>
    </row>
    <row r="368" spans="1:6" ht="12.75">
      <c r="A368" s="11">
        <v>39722</v>
      </c>
      <c r="B368" s="13">
        <f>B96*1000/B232</f>
        <v>153.3548387096774</v>
      </c>
      <c r="C368" s="13">
        <f>C96*1000/C232</f>
        <v>135.03241895261846</v>
      </c>
      <c r="D368" s="13">
        <f>D96*1000/D232</f>
        <v>121.98165137614679</v>
      </c>
      <c r="E368" s="13">
        <f>E96*1000/E232</f>
        <v>147.88888888888889</v>
      </c>
      <c r="F368" s="13">
        <f>F96*1000/F232</f>
        <v>132.4253265190233</v>
      </c>
    </row>
    <row r="369" spans="1:8" ht="12.75">
      <c r="A369" s="11">
        <v>39753</v>
      </c>
      <c r="B369" s="13">
        <f>B97*1000/B233</f>
        <v>147.21290322580646</v>
      </c>
      <c r="C369" s="13">
        <f>C97*1000/C233</f>
        <v>126.80721393034825</v>
      </c>
      <c r="D369" s="13">
        <f>D97*1000/D233</f>
        <v>113.39189189189189</v>
      </c>
      <c r="E369" s="13">
        <f>E97*1000/E233</f>
        <v>138.44444444444446</v>
      </c>
      <c r="F369" s="13">
        <f>F97*1000/F233</f>
        <v>124.30530474040631</v>
      </c>
      <c r="G369" s="22"/>
      <c r="H369" s="22"/>
    </row>
    <row r="370" spans="1:8" ht="12.75">
      <c r="A370" s="11">
        <v>39783</v>
      </c>
      <c r="B370" s="13">
        <f>B98*1000/B234</f>
        <v>150.41290322580645</v>
      </c>
      <c r="C370" s="13">
        <f>C98*1000/C234</f>
        <v>132.46905940594058</v>
      </c>
      <c r="D370" s="13">
        <f>D98*1000/D234</f>
        <v>120.4439461883408</v>
      </c>
      <c r="E370" s="13">
        <f>E98*1000/E234</f>
        <v>118.73809523809524</v>
      </c>
      <c r="F370" s="13">
        <f>F98*1000/F234</f>
        <v>130.43556555993246</v>
      </c>
      <c r="G370" s="6"/>
      <c r="H370" s="22"/>
    </row>
    <row r="371" spans="1:7" ht="12.75">
      <c r="A371" s="11">
        <v>39814</v>
      </c>
      <c r="B371" s="13">
        <f>B99*1000/B235</f>
        <v>130.96774193548387</v>
      </c>
      <c r="C371" s="13">
        <f>C99*1000/C235</f>
        <v>122.98267326732673</v>
      </c>
      <c r="D371" s="13">
        <f>D99*1000/D235</f>
        <v>112.20535714285714</v>
      </c>
      <c r="E371" s="13">
        <f>E99*1000/E235</f>
        <v>129.93700787401573</v>
      </c>
      <c r="F371" s="13">
        <f>F99*1000/F235</f>
        <v>120.12366498032603</v>
      </c>
      <c r="G371" s="6"/>
    </row>
    <row r="372" spans="1:7" ht="12.75">
      <c r="A372" s="11">
        <v>39845</v>
      </c>
      <c r="B372" s="13">
        <f>B100*1000/B236</f>
        <v>119.2258064516129</v>
      </c>
      <c r="C372" s="13">
        <f>C100*1000/C236</f>
        <v>107.9326923076923</v>
      </c>
      <c r="D372" s="13">
        <f>D100*1000/D236</f>
        <v>105</v>
      </c>
      <c r="E372" s="13">
        <f>E100*1000/E236</f>
        <v>128.25</v>
      </c>
      <c r="F372" s="13">
        <f>F100*1000/F236</f>
        <v>108.53970016657412</v>
      </c>
      <c r="G372" s="6"/>
    </row>
    <row r="373" spans="1:7" ht="12.75">
      <c r="A373" s="11">
        <v>39873</v>
      </c>
      <c r="B373" s="13">
        <f>B101*1000/B237</f>
        <v>146.43225806451613</v>
      </c>
      <c r="C373" s="13">
        <f>C101*1000/C237</f>
        <v>123.716934487021</v>
      </c>
      <c r="D373" s="13">
        <f>D101*1000/D237</f>
        <v>111.27111111111111</v>
      </c>
      <c r="E373" s="13">
        <f>E101*1000/E237</f>
        <v>138.20967741935485</v>
      </c>
      <c r="F373" s="13">
        <f>F101*1000/F237</f>
        <v>121.74370453273643</v>
      </c>
      <c r="G373" s="6"/>
    </row>
    <row r="374" spans="1:6" ht="12.75">
      <c r="A374" s="11">
        <v>39904</v>
      </c>
      <c r="B374" s="13">
        <f>B102*1000/B238</f>
        <v>139.28387096774193</v>
      </c>
      <c r="C374" s="13">
        <f>C102*1000/C238</f>
        <v>122.08426270136307</v>
      </c>
      <c r="D374" s="13">
        <f>D102*1000/D238</f>
        <v>108.99111111111111</v>
      </c>
      <c r="E374" s="13">
        <f>E102*1000/E238</f>
        <v>134.015873015873</v>
      </c>
      <c r="F374" s="13">
        <f>F102*1000/F238</f>
        <v>119.53471444568869</v>
      </c>
    </row>
    <row r="375" spans="1:6" ht="12.75">
      <c r="A375" s="11">
        <v>39934</v>
      </c>
      <c r="B375" s="13">
        <f>B103*1000/B239</f>
        <v>151.28387096774193</v>
      </c>
      <c r="C375" s="13">
        <f>C103*1000/C239</f>
        <v>126.4188351920694</v>
      </c>
      <c r="D375" s="13">
        <f>D103*1000/D239</f>
        <v>114.61504424778761</v>
      </c>
      <c r="E375" s="13">
        <f>E103*1000/E239</f>
        <v>140.5</v>
      </c>
      <c r="F375" s="13">
        <f>F103*1000/F239</f>
        <v>125.03914988814317</v>
      </c>
    </row>
    <row r="376" spans="1:6" ht="12.75">
      <c r="A376" s="11">
        <v>39965</v>
      </c>
      <c r="B376" s="13">
        <f>B104*1000/B240</f>
        <v>142.01910828025478</v>
      </c>
      <c r="C376" s="13">
        <f>C104*1000/C240</f>
        <v>108.7871287128713</v>
      </c>
      <c r="D376" s="13">
        <f>D104*1000/D240</f>
        <v>113.91592920353982</v>
      </c>
      <c r="E376" s="13">
        <f>E104*1000/E240</f>
        <v>140.33333333333334</v>
      </c>
      <c r="F376" s="13">
        <f>F104*1000/F240</f>
        <v>116.02565532626882</v>
      </c>
    </row>
    <row r="377" spans="1:6" ht="12.75">
      <c r="A377" s="11">
        <v>39995</v>
      </c>
      <c r="B377" s="13">
        <f>B105*1000/B241</f>
        <v>138.63057324840764</v>
      </c>
      <c r="C377" s="13">
        <f>C105*1000/C241</f>
        <v>121.70617283950617</v>
      </c>
      <c r="D377" s="13">
        <f>D105*1000/D241</f>
        <v>114.94273127753304</v>
      </c>
      <c r="E377" s="13">
        <f>E105*1000/E241</f>
        <v>140.15873015873015</v>
      </c>
      <c r="F377" s="13">
        <f>F105*1000/F241</f>
        <v>121.57690172126597</v>
      </c>
    </row>
    <row r="378" spans="1:6" ht="12.75">
      <c r="A378" s="11">
        <v>40026</v>
      </c>
      <c r="B378" s="13">
        <f>B106*1000/B242</f>
        <v>146.9299363057325</v>
      </c>
      <c r="C378" s="13">
        <f>C106*1000/C242</f>
        <v>126.8</v>
      </c>
      <c r="D378" s="13">
        <f>D106*1000/D242</f>
        <v>116.84581497797357</v>
      </c>
      <c r="E378" s="13">
        <f>E106*1000/E242</f>
        <v>145.54761904761904</v>
      </c>
      <c r="F378" s="13">
        <f>F106*1000/F242</f>
        <v>125.7369553226696</v>
      </c>
    </row>
    <row r="379" spans="1:6" ht="12.75">
      <c r="A379" s="11">
        <v>40057</v>
      </c>
      <c r="B379" s="13">
        <f>B107*1000/B243</f>
        <v>145.94904458598725</v>
      </c>
      <c r="C379" s="13">
        <f>C107*1000/C243</f>
        <v>122.27649208282583</v>
      </c>
      <c r="D379" s="13">
        <f>D107*1000/D243</f>
        <v>114.89867841409692</v>
      </c>
      <c r="E379" s="13">
        <f>E107*1000/E243</f>
        <v>143.94444444444446</v>
      </c>
      <c r="F379" s="13">
        <f>F107*1000/F243</f>
        <v>122.44052863436123</v>
      </c>
    </row>
    <row r="380" spans="1:6" ht="12.75">
      <c r="A380" s="11">
        <v>40087</v>
      </c>
      <c r="B380" s="13">
        <f>B108*1000/B244</f>
        <v>144.19745222929936</v>
      </c>
      <c r="C380" s="13">
        <f>C108*1000/C244</f>
        <v>114.84043848964677</v>
      </c>
      <c r="D380" s="13">
        <f>D108*1000/D244</f>
        <v>116.95594713656388</v>
      </c>
      <c r="E380" s="13">
        <f>E108*1000/E244</f>
        <v>145.9126984126984</v>
      </c>
      <c r="F380" s="13">
        <f>F108*1000/F244</f>
        <v>119.77710511832692</v>
      </c>
    </row>
    <row r="381" spans="1:6" ht="12.75">
      <c r="A381" s="11">
        <v>40118</v>
      </c>
      <c r="B381" s="13">
        <f>B109*1000/B245</f>
        <v>139.14012738853503</v>
      </c>
      <c r="C381" s="13">
        <f>C109*1000/C245</f>
        <v>100.97812879708384</v>
      </c>
      <c r="D381" s="13">
        <f>D109*1000/D245</f>
        <v>112.69603524229075</v>
      </c>
      <c r="E381" s="13">
        <f>E109*1000/E245</f>
        <v>136.18253968253967</v>
      </c>
      <c r="F381" s="13">
        <f>F109*1000/F245</f>
        <v>110.41483516483517</v>
      </c>
    </row>
    <row r="382" spans="1:6" ht="12.75">
      <c r="A382" s="11">
        <v>40148</v>
      </c>
      <c r="B382" s="13">
        <f>B110*1000/B246</f>
        <v>146.61146496815286</v>
      </c>
      <c r="C382" s="13">
        <f>C110*1000/C246</f>
        <v>127.91414752116083</v>
      </c>
      <c r="D382" s="13">
        <f>D110*1000/D246</f>
        <v>119.71304347826087</v>
      </c>
      <c r="E382" s="13">
        <f>E110*1000/E246</f>
        <v>146.11111111111111</v>
      </c>
      <c r="F382" s="13">
        <f>F110*1000/F246</f>
        <v>127.19868637110017</v>
      </c>
    </row>
    <row r="383" spans="1:6" ht="12.75">
      <c r="A383" s="11">
        <v>40179</v>
      </c>
      <c r="B383" s="13">
        <f>B111*1000/B247</f>
        <v>121.64968152866243</v>
      </c>
      <c r="C383" s="13">
        <f>C111*1000/C247</f>
        <v>114.63164251207729</v>
      </c>
      <c r="D383" s="13">
        <f>D111*1000/D247</f>
        <v>111.95217391304348</v>
      </c>
      <c r="E383" s="13">
        <f>E111*1000/E247</f>
        <v>126.60606060606061</v>
      </c>
      <c r="F383" s="13">
        <f>F111*1000/F247</f>
        <v>114.11934604904633</v>
      </c>
    </row>
    <row r="384" spans="1:6" ht="12.75">
      <c r="A384" s="11">
        <v>40210</v>
      </c>
      <c r="B384" s="13">
        <f>B112*1000/B248</f>
        <v>114.07006369426752</v>
      </c>
      <c r="C384" s="13">
        <f>C112*1000/C248</f>
        <v>106.70070921985815</v>
      </c>
      <c r="D384" s="13">
        <f>D112*1000/D248</f>
        <v>104.59565217391304</v>
      </c>
      <c r="E384" s="13">
        <f>E112*1000/E248</f>
        <v>118.03030303030303</v>
      </c>
      <c r="F384" s="13">
        <f>F112*1000/F248</f>
        <v>106.58620689655173</v>
      </c>
    </row>
    <row r="385" spans="1:6" ht="12.75">
      <c r="A385" s="11">
        <v>40238</v>
      </c>
      <c r="B385" s="13">
        <f>B113*1000/B249</f>
        <v>138.41666666666666</v>
      </c>
      <c r="C385" s="13">
        <f>C113*1000/C249</f>
        <v>122.02719406674908</v>
      </c>
      <c r="D385" s="13">
        <f>D113*1000/D249</f>
        <v>135.74358974358975</v>
      </c>
      <c r="E385" s="13">
        <f>E113*1000/E249</f>
        <v>132.87121212121212</v>
      </c>
      <c r="F385" s="13">
        <f>F113*1000/F249</f>
        <v>122.97591036414566</v>
      </c>
    </row>
    <row r="386" spans="1:6" ht="12.75">
      <c r="A386" s="11">
        <v>40269</v>
      </c>
      <c r="B386" s="13">
        <f>B114*1000/B250</f>
        <v>132.2948717948718</v>
      </c>
      <c r="C386" s="13">
        <f>C114*1000/C250</f>
        <v>118.07785888077859</v>
      </c>
      <c r="D386" s="13">
        <f>D114*1000/D250</f>
        <v>116.29694323144105</v>
      </c>
      <c r="E386" s="13">
        <f>E114*1000/E250</f>
        <v>130.53731343283582</v>
      </c>
      <c r="F386" s="13">
        <f>F114*1000/F250</f>
        <v>118.5</v>
      </c>
    </row>
    <row r="387" spans="1:6" ht="12.75">
      <c r="A387" s="11">
        <v>40299</v>
      </c>
      <c r="B387" s="13">
        <f>B115*1000/B251</f>
        <v>136.62337662337663</v>
      </c>
      <c r="C387" s="13">
        <f>C115*1000/C251</f>
        <v>121.77061855670104</v>
      </c>
      <c r="D387" s="13">
        <f>D115*1000/D251</f>
        <v>119.5065502183406</v>
      </c>
      <c r="E387" s="13">
        <f>E115*1000/E251</f>
        <v>134.96268656716418</v>
      </c>
      <c r="F387" s="13">
        <f>F115*1000/F251</f>
        <v>122.29737283398546</v>
      </c>
    </row>
    <row r="388" spans="1:6" ht="12.75">
      <c r="A388" s="11">
        <v>40330</v>
      </c>
      <c r="B388" s="13">
        <f>B116*1000/B252</f>
        <v>138.62987012987014</v>
      </c>
      <c r="C388" s="13">
        <f>C116*1000/C252</f>
        <v>116.85803237858032</v>
      </c>
      <c r="D388" s="13">
        <f>D116*1000/D252</f>
        <v>116.70742358078603</v>
      </c>
      <c r="E388" s="13">
        <f>E116*1000/E252</f>
        <v>135.07462686567163</v>
      </c>
      <c r="F388" s="13">
        <f>F116*1000/F252</f>
        <v>118.96861233480176</v>
      </c>
    </row>
    <row r="389" spans="1:6" ht="12.75">
      <c r="A389" s="11">
        <v>40360</v>
      </c>
      <c r="B389" s="13">
        <f>B117*1000/B253</f>
        <v>142.94155844155844</v>
      </c>
      <c r="C389" s="13">
        <f>C117*1000/C253</f>
        <v>123.17939393939393</v>
      </c>
      <c r="D389" s="13">
        <f>D117*1000/D253</f>
        <v>125.35652173913043</v>
      </c>
      <c r="E389" s="13">
        <f>E117*1000/E253</f>
        <v>142.1044776119403</v>
      </c>
      <c r="F389" s="13">
        <f>F117*1000/F253</f>
        <v>125.3867463335144</v>
      </c>
    </row>
    <row r="390" spans="1:6" ht="12.75">
      <c r="A390" s="11">
        <v>40391</v>
      </c>
      <c r="B390" s="13">
        <f>B118*1000/B254</f>
        <v>145.38311688311688</v>
      </c>
      <c r="C390" s="13">
        <f>C118*1000/C254</f>
        <v>123.749343832021</v>
      </c>
      <c r="D390" s="13">
        <f>D118*1000/D254</f>
        <v>122.47413793103448</v>
      </c>
      <c r="E390" s="13">
        <f>E118*1000/E254</f>
        <v>142.41044776119404</v>
      </c>
      <c r="F390" s="13">
        <f>F118*1000/F254</f>
        <v>125.33745087029759</v>
      </c>
    </row>
    <row r="391" spans="1:6" ht="12.75">
      <c r="A391" s="11">
        <v>40422</v>
      </c>
      <c r="B391" s="13">
        <f>B119*1000/B255</f>
        <v>138.87898089171975</v>
      </c>
      <c r="C391" s="13">
        <f>C119*1000/C255</f>
        <v>122.59223300970874</v>
      </c>
      <c r="D391" s="13">
        <f>D119*1000/D255</f>
        <v>119.42241379310344</v>
      </c>
      <c r="E391" s="13">
        <f>E119*1000/E255</f>
        <v>138.17164179104478</v>
      </c>
      <c r="F391" s="13">
        <f>F119*1000/F255</f>
        <v>122.52979414951245</v>
      </c>
    </row>
    <row r="392" spans="1:6" ht="12.75">
      <c r="A392" s="11">
        <v>40452</v>
      </c>
      <c r="B392" s="13">
        <f>B120*1000/B256</f>
        <v>136.171974522293</v>
      </c>
      <c r="C392" s="13">
        <f>C120*1000/C256</f>
        <v>125.10977080820265</v>
      </c>
      <c r="D392" s="13">
        <f>D120*1000/D256</f>
        <v>123.17596566523605</v>
      </c>
      <c r="E392" s="13">
        <f>E120*1000/E256</f>
        <v>140.544776119403</v>
      </c>
      <c r="F392" s="13">
        <f>F120*1000/F256</f>
        <v>124.53448275862068</v>
      </c>
    </row>
    <row r="393" spans="1:6" ht="12.75">
      <c r="A393" s="11">
        <v>40483</v>
      </c>
      <c r="B393" s="13">
        <f>B121*1000/B257</f>
        <v>132.28025477707007</v>
      </c>
      <c r="C393" s="13">
        <f>C121*1000/C257</f>
        <v>120.44632086851628</v>
      </c>
      <c r="D393" s="13">
        <f>D121*1000/D257</f>
        <v>117.85836909871244</v>
      </c>
      <c r="E393" s="13">
        <f>E121*1000/E257</f>
        <v>134.73880597014926</v>
      </c>
      <c r="F393" s="13">
        <f>F121*1000/F257</f>
        <v>119.64816810344827</v>
      </c>
    </row>
    <row r="394" spans="1:6" ht="12.75">
      <c r="A394" s="11">
        <v>40513</v>
      </c>
      <c r="B394" s="13">
        <f>B122*1000/B258</f>
        <v>138.13375796178343</v>
      </c>
      <c r="C394" s="13">
        <f>C122*1000/C258</f>
        <v>135.65637065637065</v>
      </c>
      <c r="D394" s="13">
        <f>D122*1000/D258</f>
        <v>127.04721030042919</v>
      </c>
      <c r="E394" s="13">
        <f>E122*1000/E258</f>
        <v>140.3111111111111</v>
      </c>
      <c r="F394" s="13">
        <f>F122*1000/F258</f>
        <v>130.47397563676634</v>
      </c>
    </row>
    <row r="395" spans="1:6" ht="12.75">
      <c r="A395" s="11">
        <v>40544</v>
      </c>
      <c r="B395" s="13">
        <f>B123*1000/B259</f>
        <v>119.01273885350318</v>
      </c>
      <c r="C395" s="13">
        <f>C123*1000/C259</f>
        <v>116.608</v>
      </c>
      <c r="D395" s="13">
        <f>D123*1000/D259</f>
        <v>118.1025641025641</v>
      </c>
      <c r="E395" s="13">
        <f>E123*1000/E259</f>
        <v>127.98518518518519</v>
      </c>
      <c r="F395" s="13">
        <f>F123*1000/F259</f>
        <v>116.07752808988764</v>
      </c>
    </row>
    <row r="396" spans="1:6" ht="12.75">
      <c r="A396" s="11">
        <v>40575</v>
      </c>
      <c r="B396" s="13">
        <f>B124*1000/B260</f>
        <v>113.92356687898089</v>
      </c>
      <c r="C396" s="13">
        <f>C124*1000/C260</f>
        <v>105.17597087378641</v>
      </c>
      <c r="D396" s="13">
        <f>D124*1000/D260</f>
        <v>112.18454935622317</v>
      </c>
      <c r="E396" s="13">
        <f>E124*1000/E260</f>
        <v>120.33333333333334</v>
      </c>
      <c r="F396" s="13">
        <f>F124*1000/F260</f>
        <v>107.65353480841878</v>
      </c>
    </row>
    <row r="397" spans="1:6" ht="12.75">
      <c r="A397" s="11">
        <v>40603</v>
      </c>
      <c r="B397" s="13">
        <f>B125*1000/B261</f>
        <v>128.13375796178343</v>
      </c>
      <c r="C397" s="13">
        <f>C125*1000/C261</f>
        <v>116.32033096926713</v>
      </c>
      <c r="D397" s="13">
        <f>D125*1000/D261</f>
        <v>122.72103004291846</v>
      </c>
      <c r="E397" s="13">
        <f>E125*1000/E261</f>
        <v>134.0514705882353</v>
      </c>
      <c r="F397" s="13">
        <f>F125*1000/F261</f>
        <v>119.26492537313433</v>
      </c>
    </row>
    <row r="398" spans="1:6" ht="12.75">
      <c r="A398" s="11">
        <v>40634</v>
      </c>
      <c r="B398" s="13">
        <f>B126*1000/B262</f>
        <v>126.21019108280255</v>
      </c>
      <c r="C398" s="13">
        <f>C126*1000/C262</f>
        <v>114.85765124555161</v>
      </c>
      <c r="D398" s="13">
        <f>D126*1000/D262</f>
        <v>121.79237288135593</v>
      </c>
      <c r="E398" s="13">
        <f>E126*1000/E262</f>
        <v>132.93382352941177</v>
      </c>
      <c r="F398" s="13">
        <f>F126*1000/F262</f>
        <v>117.67376263970196</v>
      </c>
    </row>
    <row r="399" spans="1:6" ht="12.75">
      <c r="A399" s="11">
        <v>40664</v>
      </c>
      <c r="B399" s="13">
        <f>B127*1000/B263</f>
        <v>135.38853503184714</v>
      </c>
      <c r="C399" s="13">
        <f>C127*1000/C263</f>
        <v>120.37898936170212</v>
      </c>
      <c r="D399" s="13">
        <f>D127*1000/D263</f>
        <v>124.68085106382979</v>
      </c>
      <c r="E399" s="13">
        <f>E127*1000/E263</f>
        <v>138.4485294117647</v>
      </c>
      <c r="F399" s="13">
        <f>F127*1000/F263</f>
        <v>122.68697596422582</v>
      </c>
    </row>
    <row r="400" spans="1:6" ht="12.75">
      <c r="A400" s="11">
        <v>40695</v>
      </c>
      <c r="B400" s="13">
        <f>B128*1000/B264</f>
        <v>130.7579617834395</v>
      </c>
      <c r="C400" s="13">
        <f>C128*1000/C264</f>
        <v>118.4375</v>
      </c>
      <c r="D400" s="13">
        <f>D128*1000/D264</f>
        <v>126.20851063829787</v>
      </c>
      <c r="E400" s="13">
        <f>E128*1000/E264</f>
        <v>138.08823529411765</v>
      </c>
      <c r="F400" s="13">
        <f>F128*1000/F264</f>
        <v>121.41909814323607</v>
      </c>
    </row>
    <row r="401" spans="1:6" ht="12.75">
      <c r="A401" s="11">
        <v>40725</v>
      </c>
      <c r="B401" s="13">
        <f>B129*1000/B265</f>
        <v>134.53459119496856</v>
      </c>
      <c r="C401" s="13">
        <f>C129*1000/C265</f>
        <v>125.04373522458629</v>
      </c>
      <c r="D401" s="13">
        <f>D129*1000/D265</f>
        <v>133.23605150214593</v>
      </c>
      <c r="E401" s="13">
        <f>E129*1000/E265</f>
        <v>145.13970588235293</v>
      </c>
      <c r="F401" s="13">
        <f>F129*1000/F265</f>
        <v>124.98092209856915</v>
      </c>
    </row>
    <row r="402" spans="1:6" ht="12.75">
      <c r="A402" s="11">
        <v>40756</v>
      </c>
      <c r="B402" s="13">
        <f>B130*1000/B266</f>
        <v>133.86163522012578</v>
      </c>
      <c r="C402" s="13">
        <f>C130*1000/C266</f>
        <v>125.85512367491167</v>
      </c>
      <c r="D402" s="13">
        <f>D130*1000/D266</f>
        <v>133.68376068376068</v>
      </c>
      <c r="E402" s="13">
        <f>E130*1000/E266</f>
        <v>144.01459854014598</v>
      </c>
      <c r="F402" s="13">
        <f>F130*1000/F266</f>
        <v>127.83148441627047</v>
      </c>
    </row>
    <row r="403" spans="1:6" ht="12.75">
      <c r="A403" s="11">
        <v>40787</v>
      </c>
      <c r="B403" s="13">
        <f>B131*1000/B267</f>
        <v>134.62893081761007</v>
      </c>
      <c r="C403" s="13">
        <f>C131*1000/C267</f>
        <v>122.2514827995255</v>
      </c>
      <c r="D403" s="13">
        <f>D131*1000/D267</f>
        <v>130.64255319148936</v>
      </c>
      <c r="E403" s="13">
        <f>E131*1000/E267</f>
        <v>138.36496350364965</v>
      </c>
      <c r="F403" s="13">
        <f>F131*1000/F267</f>
        <v>123.76427061310783</v>
      </c>
    </row>
    <row r="404" spans="1:6" ht="12.75">
      <c r="A404" s="11">
        <v>40817</v>
      </c>
      <c r="B404" s="13">
        <f>B132*1000/B268</f>
        <v>138.92307692307693</v>
      </c>
      <c r="C404" s="13">
        <f>C132*1000/C268</f>
        <v>125.7451923076923</v>
      </c>
      <c r="D404" s="13">
        <f>D132*1000/D268</f>
        <v>132.1153846153846</v>
      </c>
      <c r="E404" s="13">
        <f>E132*1000/E268</f>
        <v>142.38686131386862</v>
      </c>
      <c r="F404" s="13">
        <f>F132*1000/F268</f>
        <v>127.25213219616205</v>
      </c>
    </row>
    <row r="405" spans="1:6" ht="12.75">
      <c r="A405" s="11">
        <v>40848</v>
      </c>
      <c r="B405" s="13">
        <f>B133*1000/B269</f>
        <v>136.82051282051282</v>
      </c>
      <c r="C405" s="13">
        <f>C133*1000/C269</f>
        <v>120.55408653846153</v>
      </c>
      <c r="D405" s="13">
        <f>D133*1000/D269</f>
        <v>128.5811965811966</v>
      </c>
      <c r="E405" s="13">
        <f>E133*1000/E269</f>
        <v>137.55474452554745</v>
      </c>
      <c r="F405" s="13">
        <f>F133*1000/F269</f>
        <v>122.17048481619605</v>
      </c>
    </row>
    <row r="406" spans="1:6" ht="12.75">
      <c r="A406" s="11">
        <v>40878</v>
      </c>
      <c r="B406" s="13">
        <f>B134*1000/B270</f>
        <v>139.55769230769232</v>
      </c>
      <c r="C406" s="13">
        <f>C134*1000/C270</f>
        <v>125.26460071513706</v>
      </c>
      <c r="D406" s="13">
        <f>D134*1000/D270</f>
        <v>137.64957264957266</v>
      </c>
      <c r="E406" s="13">
        <f>E134*1000/E270</f>
        <v>141.44202898550725</v>
      </c>
      <c r="F406" s="13">
        <f>F134*1000/F270</f>
        <v>127.77677624602333</v>
      </c>
    </row>
    <row r="407" spans="1:6" ht="12.75">
      <c r="A407" s="11">
        <v>40909</v>
      </c>
      <c r="B407" s="13">
        <f>B135*1000/B271</f>
        <v>122.40384615384616</v>
      </c>
      <c r="C407" s="13">
        <f>C135*1000/C271</f>
        <v>116.22157092614303</v>
      </c>
      <c r="D407" s="13">
        <f>D135*1000/D271</f>
        <v>127.9063829787234</v>
      </c>
      <c r="E407" s="13">
        <f>E135*1000/E271</f>
        <v>128.34057971014494</v>
      </c>
      <c r="F407" s="13">
        <f>F135*1000/F271</f>
        <v>117.74710830704521</v>
      </c>
    </row>
    <row r="408" spans="1:6" ht="12.75">
      <c r="A408" s="11">
        <v>40940</v>
      </c>
      <c r="B408" s="13">
        <f>B136*1000/B272</f>
        <v>125.04827586206896</v>
      </c>
      <c r="C408" s="13">
        <f>C136*1000/C272</f>
        <v>107.08920187793427</v>
      </c>
      <c r="D408" s="13">
        <f>D136*1000/D272</f>
        <v>123.82553191489362</v>
      </c>
      <c r="E408" s="13">
        <f>E136*1000/E272</f>
        <v>119.57971014492753</v>
      </c>
      <c r="F408" s="13">
        <f>F136*1000/F272</f>
        <v>111.67195767195767</v>
      </c>
    </row>
    <row r="409" spans="2:6" ht="12.75">
      <c r="B409" s="9"/>
      <c r="C409" s="9"/>
      <c r="D409" s="9"/>
      <c r="E409" s="9"/>
      <c r="F409" s="9"/>
    </row>
    <row r="411" ht="12.75">
      <c r="A411" s="8" t="s">
        <v>11</v>
      </c>
    </row>
    <row r="438" spans="2:5" ht="12.75">
      <c r="B438" s="6"/>
      <c r="C438" s="6"/>
      <c r="D438" s="6"/>
      <c r="E438" s="6"/>
    </row>
    <row r="439" spans="2:5" ht="12.75">
      <c r="B439" s="6"/>
      <c r="C439" s="6"/>
      <c r="D439" s="6"/>
      <c r="E439" s="6"/>
    </row>
    <row r="440" spans="2:5" ht="12.75">
      <c r="B440" s="6"/>
      <c r="C440" s="6"/>
      <c r="D440" s="6"/>
      <c r="E440" s="6"/>
    </row>
    <row r="441" spans="2:5" ht="12.75">
      <c r="B441" s="6"/>
      <c r="C441" s="6"/>
      <c r="D441" s="6"/>
      <c r="E441" s="6"/>
    </row>
    <row r="442" spans="2:5" ht="12.75">
      <c r="B442" s="6"/>
      <c r="C442" s="6"/>
      <c r="D442" s="6"/>
      <c r="E442" s="6"/>
    </row>
    <row r="443" spans="2:5" ht="12.75">
      <c r="B443" s="6"/>
      <c r="C443" s="6"/>
      <c r="D443" s="6"/>
      <c r="E443" s="6"/>
    </row>
    <row r="444" spans="2:5" ht="12.75">
      <c r="B444" s="6"/>
      <c r="C444" s="6"/>
      <c r="D444" s="6"/>
      <c r="E444" s="6"/>
    </row>
    <row r="445" spans="2:5" ht="12.75">
      <c r="B445" s="6"/>
      <c r="C445" s="6"/>
      <c r="D445" s="6"/>
      <c r="E445" s="6"/>
    </row>
    <row r="446" spans="2:5" ht="12.75">
      <c r="B446" s="6"/>
      <c r="C446" s="6"/>
      <c r="D446" s="6"/>
      <c r="E446" s="6"/>
    </row>
    <row r="447" spans="2:5" ht="12.75">
      <c r="B447" s="6"/>
      <c r="C447" s="6"/>
      <c r="D447" s="6"/>
      <c r="E447" s="6"/>
    </row>
    <row r="448" spans="2:5" ht="12.75">
      <c r="B448" s="6"/>
      <c r="C448" s="6"/>
      <c r="D448" s="6"/>
      <c r="E448" s="6"/>
    </row>
    <row r="449" spans="2:5" ht="12.75">
      <c r="B449" s="6"/>
      <c r="C449" s="6"/>
      <c r="D449" s="6"/>
      <c r="E449" s="6"/>
    </row>
    <row r="450" spans="2:5" ht="12.75">
      <c r="B450" s="6"/>
      <c r="C450" s="6"/>
      <c r="D450" s="6"/>
      <c r="E450" s="6"/>
    </row>
    <row r="451" spans="2:5" ht="12.75">
      <c r="B451" s="6"/>
      <c r="C451" s="6"/>
      <c r="D451" s="6"/>
      <c r="E451" s="6"/>
    </row>
    <row r="452" spans="2:5" ht="12.75">
      <c r="B452" s="6"/>
      <c r="C452" s="6"/>
      <c r="D452" s="6"/>
      <c r="E452" s="6"/>
    </row>
    <row r="453" spans="2:5" ht="12.75">
      <c r="B453" s="6"/>
      <c r="C453" s="6"/>
      <c r="D453" s="6"/>
      <c r="E453" s="6"/>
    </row>
    <row r="454" spans="2:5" ht="12.75">
      <c r="B454" s="6"/>
      <c r="C454" s="6"/>
      <c r="D454" s="6"/>
      <c r="E454" s="6"/>
    </row>
    <row r="455" spans="2:5" ht="12.75">
      <c r="B455" s="6"/>
      <c r="C455" s="6"/>
      <c r="D455" s="6"/>
      <c r="E455" s="6"/>
    </row>
    <row r="456" spans="2:5" ht="12.75">
      <c r="B456" s="6"/>
      <c r="C456" s="6"/>
      <c r="D456" s="6"/>
      <c r="E456" s="6"/>
    </row>
    <row r="457" spans="2:5" ht="12.75">
      <c r="B457" s="6"/>
      <c r="C457" s="6"/>
      <c r="D457" s="6"/>
      <c r="E457" s="6"/>
    </row>
    <row r="458" spans="2:5" ht="12.75">
      <c r="B458" s="6"/>
      <c r="C458" s="6"/>
      <c r="D458" s="6"/>
      <c r="E458" s="6"/>
    </row>
    <row r="459" spans="2:5" ht="12.75">
      <c r="B459" s="6"/>
      <c r="C459" s="6"/>
      <c r="D459" s="6"/>
      <c r="E459" s="6"/>
    </row>
    <row r="460" spans="2:5" ht="12.75">
      <c r="B460" s="6"/>
      <c r="C460" s="6"/>
      <c r="D460" s="6"/>
      <c r="E460" s="6"/>
    </row>
    <row r="461" spans="2:5" ht="12.75">
      <c r="B461" s="6"/>
      <c r="C461" s="6"/>
      <c r="D461" s="6"/>
      <c r="E461" s="6"/>
    </row>
    <row r="462" spans="2:5" ht="12.75">
      <c r="B462" s="6"/>
      <c r="C462" s="6"/>
      <c r="D462" s="6"/>
      <c r="E462" s="6"/>
    </row>
    <row r="463" spans="2:5" ht="12.75">
      <c r="B463" s="6"/>
      <c r="C463" s="6"/>
      <c r="D463" s="6"/>
      <c r="E463" s="6"/>
    </row>
    <row r="464" spans="2:5" ht="12.75">
      <c r="B464" s="6"/>
      <c r="C464" s="6"/>
      <c r="D464" s="6"/>
      <c r="E464" s="6"/>
    </row>
    <row r="465" spans="2:5" ht="12.75">
      <c r="B465" s="6"/>
      <c r="C465" s="6"/>
      <c r="D465" s="6"/>
      <c r="E465" s="6"/>
    </row>
    <row r="466" spans="2:5" ht="12.75">
      <c r="B466" s="6"/>
      <c r="C466" s="6"/>
      <c r="D466" s="6"/>
      <c r="E466" s="6"/>
    </row>
    <row r="467" spans="2:5" ht="12.75">
      <c r="B467" s="6"/>
      <c r="C467" s="6"/>
      <c r="D467" s="6"/>
      <c r="E467" s="6"/>
    </row>
    <row r="468" spans="2:5" ht="12.75">
      <c r="B468" s="6"/>
      <c r="C468" s="6"/>
      <c r="D468" s="6"/>
      <c r="E468" s="6"/>
    </row>
    <row r="469" spans="2:5" ht="12.75">
      <c r="B469" s="6"/>
      <c r="C469" s="6"/>
      <c r="D469" s="6"/>
      <c r="E469" s="6"/>
    </row>
    <row r="470" spans="2:5" ht="12.75">
      <c r="B470" s="6"/>
      <c r="C470" s="6"/>
      <c r="D470" s="6"/>
      <c r="E470" s="6"/>
    </row>
    <row r="471" spans="2:5" ht="12.75">
      <c r="B471" s="6"/>
      <c r="C471" s="6"/>
      <c r="D471" s="6"/>
      <c r="E471" s="6"/>
    </row>
    <row r="472" spans="2:5" ht="12.75">
      <c r="B472" s="6"/>
      <c r="C472" s="6"/>
      <c r="D472" s="6"/>
      <c r="E472" s="6"/>
    </row>
    <row r="473" spans="2:5" ht="12.75">
      <c r="B473" s="6"/>
      <c r="C473" s="6"/>
      <c r="D473" s="6"/>
      <c r="E473" s="6"/>
    </row>
    <row r="474" spans="2:5" ht="12.75">
      <c r="B474" s="6"/>
      <c r="C474" s="6"/>
      <c r="D474" s="6"/>
      <c r="E474" s="6"/>
    </row>
    <row r="475" spans="2:5" ht="12.75">
      <c r="B475" s="6"/>
      <c r="C475" s="6"/>
      <c r="D475" s="6"/>
      <c r="E475" s="6"/>
    </row>
    <row r="476" spans="2:5" ht="12.75">
      <c r="B476" s="6"/>
      <c r="C476" s="6"/>
      <c r="D476" s="6"/>
      <c r="E476" s="6"/>
    </row>
    <row r="477" spans="2:5" ht="12.75">
      <c r="B477" s="6"/>
      <c r="C477" s="6"/>
      <c r="D477" s="6"/>
      <c r="E477" s="6"/>
    </row>
    <row r="478" spans="2:5" ht="12.75">
      <c r="B478" s="6"/>
      <c r="C478" s="6"/>
      <c r="D478" s="6"/>
      <c r="E478" s="6"/>
    </row>
    <row r="479" spans="2:5" ht="12.75">
      <c r="B479" s="6"/>
      <c r="C479" s="6"/>
      <c r="D479" s="6"/>
      <c r="E479" s="6"/>
    </row>
    <row r="480" spans="2:5" ht="12.75">
      <c r="B480" s="6"/>
      <c r="C480" s="6"/>
      <c r="D480" s="6"/>
      <c r="E480" s="6"/>
    </row>
    <row r="481" spans="2:5" ht="12.75">
      <c r="B481" s="6"/>
      <c r="C481" s="6"/>
      <c r="D481" s="6"/>
      <c r="E481" s="6"/>
    </row>
    <row r="482" spans="2:5" ht="12.75">
      <c r="B482" s="6"/>
      <c r="C482" s="6"/>
      <c r="D482" s="6"/>
      <c r="E482" s="6"/>
    </row>
    <row r="483" spans="2:5" ht="12.75">
      <c r="B483" s="6"/>
      <c r="C483" s="6"/>
      <c r="D483" s="6"/>
      <c r="E483" s="6"/>
    </row>
    <row r="484" spans="2:5" ht="12.75">
      <c r="B484" s="6"/>
      <c r="C484" s="6"/>
      <c r="D484" s="6"/>
      <c r="E484" s="6"/>
    </row>
    <row r="485" spans="2:5" ht="12.75">
      <c r="B485" s="6"/>
      <c r="C485" s="6"/>
      <c r="D485" s="6"/>
      <c r="E485" s="6"/>
    </row>
    <row r="486" spans="2:5" ht="12.75">
      <c r="B486" s="6"/>
      <c r="C486" s="6"/>
      <c r="D486" s="6"/>
      <c r="E486" s="6"/>
    </row>
    <row r="487" spans="2:5" ht="12.75">
      <c r="B487" s="6"/>
      <c r="C487" s="6"/>
      <c r="D487" s="6"/>
      <c r="E487" s="6"/>
    </row>
    <row r="488" spans="2:5" ht="12.75">
      <c r="B488" s="6"/>
      <c r="C488" s="6"/>
      <c r="D488" s="6"/>
      <c r="E488" s="6"/>
    </row>
    <row r="489" spans="2:5" ht="12.75">
      <c r="B489" s="6"/>
      <c r="C489" s="6"/>
      <c r="D489" s="6"/>
      <c r="E489" s="6"/>
    </row>
    <row r="490" spans="2:5" ht="12.75">
      <c r="B490" s="6"/>
      <c r="C490" s="6"/>
      <c r="D490" s="6"/>
      <c r="E490" s="6"/>
    </row>
    <row r="491" spans="2:5" ht="12.75">
      <c r="B491" s="6"/>
      <c r="C491" s="6"/>
      <c r="D491" s="6"/>
      <c r="E491" s="6"/>
    </row>
    <row r="492" spans="2:5" ht="12.75">
      <c r="B492" s="6"/>
      <c r="C492" s="6"/>
      <c r="D492" s="6"/>
      <c r="E492" s="6"/>
    </row>
    <row r="493" spans="2:5" ht="12.75">
      <c r="B493" s="6"/>
      <c r="C493" s="6"/>
      <c r="D493" s="6"/>
      <c r="E493" s="6"/>
    </row>
    <row r="494" spans="2:5" ht="12.75">
      <c r="B494" s="6"/>
      <c r="C494" s="6"/>
      <c r="D494" s="6"/>
      <c r="E494" s="6"/>
    </row>
    <row r="495" spans="2:5" ht="12.75">
      <c r="B495" s="6"/>
      <c r="C495" s="6"/>
      <c r="D495" s="6"/>
      <c r="E495" s="6"/>
    </row>
    <row r="496" spans="2:5" ht="12.75">
      <c r="B496" s="6"/>
      <c r="C496" s="6"/>
      <c r="D496" s="6"/>
      <c r="E496" s="6"/>
    </row>
    <row r="497" spans="2:5" ht="12.75">
      <c r="B497" s="6"/>
      <c r="C497" s="6"/>
      <c r="D497" s="6"/>
      <c r="E497" s="6"/>
    </row>
    <row r="498" spans="2:5" ht="12.75">
      <c r="B498" s="6"/>
      <c r="C498" s="6"/>
      <c r="D498" s="6"/>
      <c r="E498" s="6"/>
    </row>
    <row r="499" spans="2:5" ht="12.75">
      <c r="B499" s="6"/>
      <c r="C499" s="6"/>
      <c r="D499" s="6"/>
      <c r="E499" s="6"/>
    </row>
    <row r="500" spans="2:5" ht="12.75">
      <c r="B500" s="6"/>
      <c r="C500" s="6"/>
      <c r="D500" s="6"/>
      <c r="E500" s="6"/>
    </row>
    <row r="501" spans="2:5" ht="12.75">
      <c r="B501" s="6"/>
      <c r="C501" s="6"/>
      <c r="D501" s="6"/>
      <c r="E501" s="6"/>
    </row>
    <row r="502" spans="2:5" ht="12.75">
      <c r="B502" s="6"/>
      <c r="C502" s="6"/>
      <c r="D502" s="6"/>
      <c r="E502" s="6"/>
    </row>
    <row r="503" spans="2:5" ht="12.75">
      <c r="B503" s="6"/>
      <c r="C503" s="6"/>
      <c r="D503" s="6"/>
      <c r="E503" s="6"/>
    </row>
    <row r="504" spans="2:5" ht="12.75">
      <c r="B504" s="6"/>
      <c r="C504" s="6"/>
      <c r="D504" s="6"/>
      <c r="E504" s="6"/>
    </row>
    <row r="505" spans="2:5" ht="12.75">
      <c r="B505" s="6"/>
      <c r="C505" s="6"/>
      <c r="D505" s="6"/>
      <c r="E505" s="6"/>
    </row>
    <row r="506" spans="2:5" ht="12.75">
      <c r="B506" s="6"/>
      <c r="C506" s="6"/>
      <c r="D506" s="6"/>
      <c r="E506" s="6"/>
    </row>
    <row r="507" spans="2:5" ht="12.75">
      <c r="B507" s="6"/>
      <c r="C507" s="6"/>
      <c r="D507" s="6"/>
      <c r="E507" s="6"/>
    </row>
    <row r="508" spans="2:5" ht="12.75">
      <c r="B508" s="6"/>
      <c r="C508" s="6"/>
      <c r="D508" s="6"/>
      <c r="E508" s="6"/>
    </row>
    <row r="509" spans="2:5" ht="12.75">
      <c r="B509" s="6"/>
      <c r="C509" s="6"/>
      <c r="D509" s="6"/>
      <c r="E509" s="6"/>
    </row>
    <row r="510" spans="2:5" ht="12.75">
      <c r="B510" s="6"/>
      <c r="C510" s="6"/>
      <c r="D510" s="6"/>
      <c r="E510" s="6"/>
    </row>
    <row r="511" spans="2:5" ht="12.75">
      <c r="B511" s="6"/>
      <c r="C511" s="6"/>
      <c r="D511" s="6"/>
      <c r="E511" s="6"/>
    </row>
    <row r="512" spans="2:5" ht="12.75">
      <c r="B512" s="6"/>
      <c r="C512" s="6"/>
      <c r="D512" s="6"/>
      <c r="E512" s="6"/>
    </row>
    <row r="513" spans="2:5" ht="12.75">
      <c r="B513" s="6"/>
      <c r="C513" s="6"/>
      <c r="D513" s="6"/>
      <c r="E513" s="6"/>
    </row>
    <row r="514" spans="2:5" ht="12.75">
      <c r="B514" s="6"/>
      <c r="C514" s="6"/>
      <c r="D514" s="6"/>
      <c r="E514" s="6"/>
    </row>
    <row r="515" spans="2:5" ht="12.75">
      <c r="B515" s="6"/>
      <c r="C515" s="6"/>
      <c r="D515" s="6"/>
      <c r="E515" s="6"/>
    </row>
    <row r="516" spans="2:5" ht="12.75">
      <c r="B516" s="6"/>
      <c r="C516" s="6"/>
      <c r="D516" s="6"/>
      <c r="E516" s="6"/>
    </row>
    <row r="517" spans="2:5" ht="12.75">
      <c r="B517" s="6"/>
      <c r="C517" s="6"/>
      <c r="D517" s="6"/>
      <c r="E517" s="6"/>
    </row>
    <row r="518" spans="2:5" ht="12.75">
      <c r="B518" s="6"/>
      <c r="C518" s="6"/>
      <c r="D518" s="6"/>
      <c r="E518" s="6"/>
    </row>
    <row r="519" spans="2:5" ht="12.75">
      <c r="B519" s="6"/>
      <c r="C519" s="6"/>
      <c r="D519" s="6"/>
      <c r="E519" s="6"/>
    </row>
    <row r="520" spans="2:5" ht="12.75">
      <c r="B520" s="6"/>
      <c r="C520" s="6"/>
      <c r="D520" s="6"/>
      <c r="E520" s="6"/>
    </row>
    <row r="521" spans="2:5" ht="12.75">
      <c r="B521" s="6"/>
      <c r="C521" s="6"/>
      <c r="D521" s="6"/>
      <c r="E521" s="6"/>
    </row>
    <row r="522" spans="2:5" ht="12.75">
      <c r="B522" s="6"/>
      <c r="C522" s="6"/>
      <c r="D522" s="6"/>
      <c r="E522" s="6"/>
    </row>
    <row r="523" spans="2:5" ht="12.75">
      <c r="B523" s="6"/>
      <c r="C523" s="6"/>
      <c r="D523" s="6"/>
      <c r="E523" s="6"/>
    </row>
    <row r="524" spans="2:5" ht="12.75">
      <c r="B524" s="6"/>
      <c r="C524" s="6"/>
      <c r="D524" s="6"/>
      <c r="E524" s="6"/>
    </row>
    <row r="525" spans="2:5" ht="12.75">
      <c r="B525" s="6"/>
      <c r="C525" s="6"/>
      <c r="D525" s="6"/>
      <c r="E525" s="6"/>
    </row>
    <row r="526" spans="2:5" ht="12.75">
      <c r="B526" s="6"/>
      <c r="C526" s="6"/>
      <c r="D526" s="6"/>
      <c r="E526" s="6"/>
    </row>
    <row r="527" spans="2:5" ht="12.75">
      <c r="B527" s="6"/>
      <c r="C527" s="6"/>
      <c r="D527" s="6"/>
      <c r="E527" s="6"/>
    </row>
    <row r="528" spans="2:5" ht="12.75">
      <c r="B528" s="6"/>
      <c r="C528" s="6"/>
      <c r="D528" s="6"/>
      <c r="E528" s="6"/>
    </row>
    <row r="529" spans="2:5" ht="12.75">
      <c r="B529" s="6"/>
      <c r="C529" s="6"/>
      <c r="D529" s="6"/>
      <c r="E529" s="6"/>
    </row>
    <row r="530" spans="2:5" ht="12.75">
      <c r="B530" s="6"/>
      <c r="C530" s="6"/>
      <c r="D530" s="6"/>
      <c r="E530" s="6"/>
    </row>
    <row r="531" spans="2:5" ht="12.75">
      <c r="B531" s="6"/>
      <c r="C531" s="6"/>
      <c r="D531" s="6"/>
      <c r="E531" s="6"/>
    </row>
    <row r="532" spans="2:5" ht="12.75">
      <c r="B532" s="6"/>
      <c r="C532" s="6"/>
      <c r="D532" s="6"/>
      <c r="E532" s="6"/>
    </row>
    <row r="533" spans="2:5" ht="12.75">
      <c r="B533" s="6"/>
      <c r="C533" s="6"/>
      <c r="D533" s="6"/>
      <c r="E533" s="6"/>
    </row>
    <row r="534" spans="2:5" ht="12.75">
      <c r="B534" s="6"/>
      <c r="C534" s="6"/>
      <c r="D534" s="6"/>
      <c r="E534" s="6"/>
    </row>
    <row r="535" spans="2:5" ht="12.75">
      <c r="B535" s="6"/>
      <c r="C535" s="6"/>
      <c r="D535" s="6"/>
      <c r="E535" s="6"/>
    </row>
    <row r="536" spans="2:5" ht="12.75">
      <c r="B536" s="6"/>
      <c r="C536" s="6"/>
      <c r="D536" s="6"/>
      <c r="E536" s="6"/>
    </row>
    <row r="537" spans="2:5" ht="12.75">
      <c r="B537" s="6"/>
      <c r="C537" s="6"/>
      <c r="D537" s="6"/>
      <c r="E537" s="6"/>
    </row>
    <row r="538" spans="2:5" ht="12.75">
      <c r="B538" s="6"/>
      <c r="C538" s="6"/>
      <c r="D538" s="6"/>
      <c r="E538" s="6"/>
    </row>
    <row r="539" spans="2:5" ht="12.75">
      <c r="B539" s="6"/>
      <c r="C539" s="6"/>
      <c r="D539" s="6"/>
      <c r="E539" s="6"/>
    </row>
    <row r="540" spans="2:5" ht="12.75">
      <c r="B540" s="6"/>
      <c r="C540" s="6"/>
      <c r="D540" s="6"/>
      <c r="E540" s="6"/>
    </row>
    <row r="541" spans="2:5" ht="12.75">
      <c r="B541" s="6"/>
      <c r="C541" s="6"/>
      <c r="D541" s="6"/>
      <c r="E541" s="6"/>
    </row>
    <row r="542" spans="2:5" ht="12.75">
      <c r="B542" s="6"/>
      <c r="C542" s="6"/>
      <c r="D542" s="6"/>
      <c r="E542" s="6"/>
    </row>
    <row r="543" spans="2:5" ht="12.75">
      <c r="B543" s="6"/>
      <c r="C543" s="6"/>
      <c r="D543" s="6"/>
      <c r="E543" s="6"/>
    </row>
    <row r="544" spans="2:5" ht="12.75">
      <c r="B544" s="6"/>
      <c r="C544" s="6"/>
      <c r="D544" s="6"/>
      <c r="E544" s="6"/>
    </row>
    <row r="545" spans="2:5" ht="12.75">
      <c r="B545" s="6"/>
      <c r="C545" s="6"/>
      <c r="D545" s="6"/>
      <c r="E545" s="6"/>
    </row>
    <row r="546" spans="2:5" ht="12.75">
      <c r="B546" s="6"/>
      <c r="C546" s="6"/>
      <c r="D546" s="6"/>
      <c r="E546" s="6"/>
    </row>
    <row r="547" spans="2:5" ht="12.75">
      <c r="B547" s="6"/>
      <c r="C547" s="6"/>
      <c r="D547" s="6"/>
      <c r="E547" s="6"/>
    </row>
    <row r="548" spans="2:5" ht="12.75">
      <c r="B548" s="6"/>
      <c r="C548" s="6"/>
      <c r="D548" s="6"/>
      <c r="E548" s="6"/>
    </row>
    <row r="549" spans="2:5" ht="12.75">
      <c r="B549" s="6"/>
      <c r="C549" s="6"/>
      <c r="D549" s="6"/>
      <c r="E549" s="6"/>
    </row>
    <row r="550" spans="2:5" ht="12.75">
      <c r="B550" s="6"/>
      <c r="C550" s="6"/>
      <c r="D550" s="6"/>
      <c r="E550" s="6"/>
    </row>
    <row r="551" spans="2:5" ht="12.75">
      <c r="B551" s="6"/>
      <c r="C551" s="6"/>
      <c r="D551" s="6"/>
      <c r="E551" s="6"/>
    </row>
    <row r="552" spans="2:5" ht="12.75">
      <c r="B552" s="6"/>
      <c r="C552" s="6"/>
      <c r="D552" s="6"/>
      <c r="E552" s="6"/>
    </row>
    <row r="553" spans="2:5" ht="12.75">
      <c r="B553" s="6"/>
      <c r="C553" s="6"/>
      <c r="D553" s="6"/>
      <c r="E553" s="6"/>
    </row>
    <row r="554" spans="2:5" ht="12.75">
      <c r="B554" s="6"/>
      <c r="C554" s="6"/>
      <c r="D554" s="6"/>
      <c r="E554" s="6"/>
    </row>
    <row r="555" spans="2:5" ht="12.75">
      <c r="B555" s="6"/>
      <c r="C555" s="6"/>
      <c r="D555" s="6"/>
      <c r="E555" s="6"/>
    </row>
    <row r="556" spans="2:5" ht="12.75">
      <c r="B556" s="6"/>
      <c r="C556" s="6"/>
      <c r="D556" s="6"/>
      <c r="E556" s="6"/>
    </row>
    <row r="557" spans="2:5" ht="12.75">
      <c r="B557" s="6"/>
      <c r="C557" s="6"/>
      <c r="D557" s="6"/>
      <c r="E557" s="6"/>
    </row>
    <row r="558" spans="2:5" ht="12.75">
      <c r="B558" s="6"/>
      <c r="C558" s="6"/>
      <c r="D558" s="6"/>
      <c r="E558" s="6"/>
    </row>
    <row r="559" spans="2:5" ht="12.75">
      <c r="B559" s="6"/>
      <c r="C559" s="6"/>
      <c r="D559" s="6"/>
      <c r="E559" s="6"/>
    </row>
    <row r="560" spans="2:5" ht="12.75">
      <c r="B560" s="6"/>
      <c r="C560" s="6"/>
      <c r="D560" s="6"/>
      <c r="E560" s="6"/>
    </row>
    <row r="561" spans="2:5" ht="12.75">
      <c r="B561" s="6"/>
      <c r="C561" s="6"/>
      <c r="D561" s="6"/>
      <c r="E561" s="6"/>
    </row>
    <row r="562" spans="2:5" ht="12.75">
      <c r="B562" s="6"/>
      <c r="C562" s="6"/>
      <c r="D562" s="6"/>
      <c r="E562" s="6"/>
    </row>
    <row r="563" spans="2:5" ht="12.75">
      <c r="B563" s="6"/>
      <c r="C563" s="6"/>
      <c r="D563" s="6"/>
      <c r="E563" s="6"/>
    </row>
    <row r="564" spans="2:5" ht="12.75">
      <c r="B564" s="6"/>
      <c r="C564" s="6"/>
      <c r="D564" s="6"/>
      <c r="E564" s="6"/>
    </row>
    <row r="565" spans="2:5" ht="12.75">
      <c r="B565" s="6"/>
      <c r="C565" s="6"/>
      <c r="D565" s="6"/>
      <c r="E565" s="6"/>
    </row>
    <row r="566" spans="2:5" ht="12.75">
      <c r="B566" s="6"/>
      <c r="C566" s="6"/>
      <c r="D566" s="6"/>
      <c r="E566" s="6"/>
    </row>
    <row r="567" spans="2:5" ht="12.75">
      <c r="B567" s="6"/>
      <c r="C567" s="6"/>
      <c r="D567" s="6"/>
      <c r="E567" s="6"/>
    </row>
    <row r="568" spans="2:5" ht="12.75">
      <c r="B568" s="6"/>
      <c r="C568" s="6"/>
      <c r="D568" s="6"/>
      <c r="E568" s="6"/>
    </row>
    <row r="569" spans="2:5" ht="12.75">
      <c r="B569" s="6"/>
      <c r="C569" s="6"/>
      <c r="D569" s="6"/>
      <c r="E569" s="6"/>
    </row>
    <row r="570" spans="2:5" ht="12.75">
      <c r="B570" s="6"/>
      <c r="C570" s="6"/>
      <c r="D570" s="6"/>
      <c r="E570" s="6"/>
    </row>
    <row r="571" spans="2:5" ht="12.75">
      <c r="B571" s="6"/>
      <c r="C571" s="6"/>
      <c r="D571" s="6"/>
      <c r="E571" s="6"/>
    </row>
    <row r="572" spans="2:5" ht="12.75">
      <c r="B572" s="6"/>
      <c r="C572" s="6"/>
      <c r="D572" s="6"/>
      <c r="E572" s="6"/>
    </row>
    <row r="573" spans="2:5" ht="12.75">
      <c r="B573" s="6"/>
      <c r="C573" s="6"/>
      <c r="D573" s="6"/>
      <c r="E573" s="6"/>
    </row>
    <row r="574" spans="2:5" ht="12.75">
      <c r="B574" s="6"/>
      <c r="C574" s="6"/>
      <c r="D574" s="6"/>
      <c r="E574" s="6"/>
    </row>
    <row r="575" spans="2:5" ht="12.75">
      <c r="B575" s="6"/>
      <c r="C575" s="6"/>
      <c r="D575" s="6"/>
      <c r="E575" s="6"/>
    </row>
    <row r="576" spans="2:5" ht="12.75">
      <c r="B576" s="6"/>
      <c r="C576" s="6"/>
      <c r="D576" s="6"/>
      <c r="E576" s="6"/>
    </row>
    <row r="577" spans="2:5" ht="12.75">
      <c r="B577" s="6"/>
      <c r="C577" s="6"/>
      <c r="D577" s="6"/>
      <c r="E577" s="6"/>
    </row>
    <row r="578" spans="2:5" ht="12.75">
      <c r="B578" s="6"/>
      <c r="C578" s="6"/>
      <c r="D578" s="6"/>
      <c r="E578" s="6"/>
    </row>
    <row r="579" spans="2:5" ht="12.75">
      <c r="B579" s="6"/>
      <c r="C579" s="6"/>
      <c r="D579" s="6"/>
      <c r="E579" s="6"/>
    </row>
    <row r="580" spans="2:5" ht="12.75">
      <c r="B580" s="6"/>
      <c r="C580" s="6"/>
      <c r="D580" s="6"/>
      <c r="E580" s="6"/>
    </row>
    <row r="581" spans="2:5" ht="12.75">
      <c r="B581" s="6"/>
      <c r="C581" s="6"/>
      <c r="D581" s="6"/>
      <c r="E581" s="6"/>
    </row>
    <row r="582" spans="2:5" ht="12.75">
      <c r="B582" s="6"/>
      <c r="C582" s="6"/>
      <c r="D582" s="6"/>
      <c r="E582" s="6"/>
    </row>
    <row r="583" spans="2:5" ht="12.75">
      <c r="B583" s="6"/>
      <c r="C583" s="6"/>
      <c r="D583" s="6"/>
      <c r="E583" s="6"/>
    </row>
    <row r="584" spans="2:5" ht="12.75">
      <c r="B584" s="6"/>
      <c r="C584" s="6"/>
      <c r="D584" s="6"/>
      <c r="E584" s="6"/>
    </row>
    <row r="585" spans="2:5" ht="12.75">
      <c r="B585" s="6"/>
      <c r="C585" s="6"/>
      <c r="D585" s="6"/>
      <c r="E585" s="6"/>
    </row>
    <row r="586" spans="2:5" ht="12.75">
      <c r="B586" s="6"/>
      <c r="C586" s="6"/>
      <c r="D586" s="6"/>
      <c r="E586" s="6"/>
    </row>
    <row r="587" spans="2:5" ht="12.75">
      <c r="B587" s="6"/>
      <c r="C587" s="6"/>
      <c r="D587" s="6"/>
      <c r="E587" s="6"/>
    </row>
    <row r="588" spans="2:5" ht="12.75">
      <c r="B588" s="6"/>
      <c r="C588" s="6"/>
      <c r="D588" s="6"/>
      <c r="E588" s="6"/>
    </row>
    <row r="589" spans="2:5" ht="12.75">
      <c r="B589" s="6"/>
      <c r="C589" s="6"/>
      <c r="D589" s="6"/>
      <c r="E589" s="6"/>
    </row>
    <row r="590" spans="2:5" ht="12.75">
      <c r="B590" s="6"/>
      <c r="C590" s="6"/>
      <c r="D590" s="6"/>
      <c r="E590" s="6"/>
    </row>
    <row r="591" spans="2:5" ht="12.75">
      <c r="B591" s="6"/>
      <c r="C591" s="6"/>
      <c r="D591" s="6"/>
      <c r="E591" s="6"/>
    </row>
    <row r="592" spans="2:5" ht="12.75">
      <c r="B592" s="6"/>
      <c r="C592" s="6"/>
      <c r="D592" s="6"/>
      <c r="E592" s="6"/>
    </row>
    <row r="593" spans="2:5" ht="12.75">
      <c r="B593" s="6"/>
      <c r="C593" s="6"/>
      <c r="D593" s="6"/>
      <c r="E593" s="6"/>
    </row>
    <row r="594" spans="2:5" ht="12.75">
      <c r="B594" s="6"/>
      <c r="C594" s="6"/>
      <c r="D594" s="6"/>
      <c r="E594" s="6"/>
    </row>
    <row r="595" spans="2:5" ht="12.75">
      <c r="B595" s="6"/>
      <c r="C595" s="6"/>
      <c r="D595" s="6"/>
      <c r="E595" s="6"/>
    </row>
    <row r="596" spans="2:5" ht="12.75">
      <c r="B596" s="6"/>
      <c r="C596" s="6"/>
      <c r="D596" s="6"/>
      <c r="E596" s="6"/>
    </row>
    <row r="597" spans="2:5" ht="12.75">
      <c r="B597" s="6"/>
      <c r="C597" s="6"/>
      <c r="D597" s="6"/>
      <c r="E597" s="6"/>
    </row>
    <row r="598" spans="2:5" ht="12.75">
      <c r="B598" s="6"/>
      <c r="C598" s="6"/>
      <c r="D598" s="6"/>
      <c r="E598" s="6"/>
    </row>
    <row r="599" spans="2:5" ht="12.75">
      <c r="B599" s="6"/>
      <c r="C599" s="6"/>
      <c r="D599" s="6"/>
      <c r="E599" s="6"/>
    </row>
    <row r="600" spans="2:5" ht="12.75">
      <c r="B600" s="6"/>
      <c r="C600" s="6"/>
      <c r="D600" s="6"/>
      <c r="E600" s="6"/>
    </row>
    <row r="601" spans="2:5" ht="12.75">
      <c r="B601" s="6"/>
      <c r="C601" s="6"/>
      <c r="D601" s="6"/>
      <c r="E601" s="6"/>
    </row>
    <row r="602" spans="2:5" ht="12.75">
      <c r="B602" s="6"/>
      <c r="C602" s="6"/>
      <c r="D602" s="6"/>
      <c r="E602" s="6"/>
    </row>
    <row r="603" spans="2:5" ht="12.75">
      <c r="B603" s="6"/>
      <c r="C603" s="6"/>
      <c r="D603" s="6"/>
      <c r="E603" s="6"/>
    </row>
    <row r="604" spans="2:5" ht="12.75">
      <c r="B604" s="6"/>
      <c r="C604" s="6"/>
      <c r="D604" s="6"/>
      <c r="E604" s="6"/>
    </row>
    <row r="605" spans="2:5" ht="12.75">
      <c r="B605" s="6"/>
      <c r="C605" s="6"/>
      <c r="D605" s="6"/>
      <c r="E605" s="6"/>
    </row>
    <row r="606" spans="2:5" ht="12.75">
      <c r="B606" s="6"/>
      <c r="C606" s="6"/>
      <c r="D606" s="6"/>
      <c r="E606" s="6"/>
    </row>
    <row r="607" spans="2:5" ht="12.75">
      <c r="B607" s="6"/>
      <c r="C607" s="6"/>
      <c r="D607" s="6"/>
      <c r="E607" s="6"/>
    </row>
    <row r="608" spans="2:5" ht="12.75">
      <c r="B608" s="6"/>
      <c r="C608" s="6"/>
      <c r="D608" s="6"/>
      <c r="E608" s="6"/>
    </row>
    <row r="609" spans="2:5" ht="12.75">
      <c r="B609" s="6"/>
      <c r="C609" s="6"/>
      <c r="D609" s="6"/>
      <c r="E609" s="6"/>
    </row>
    <row r="610" spans="2:5" ht="12.75">
      <c r="B610" s="6"/>
      <c r="C610" s="6"/>
      <c r="D610" s="6"/>
      <c r="E610" s="6"/>
    </row>
    <row r="611" spans="2:5" ht="12.75">
      <c r="B611" s="6"/>
      <c r="C611" s="6"/>
      <c r="D611" s="6"/>
      <c r="E611" s="6"/>
    </row>
    <row r="612" spans="2:5" ht="12.75">
      <c r="B612" s="6"/>
      <c r="C612" s="6"/>
      <c r="D612" s="6"/>
      <c r="E612" s="6"/>
    </row>
    <row r="613" spans="2:5" ht="12.75">
      <c r="B613" s="6"/>
      <c r="C613" s="6"/>
      <c r="D613" s="6"/>
      <c r="E613" s="6"/>
    </row>
    <row r="614" spans="2:5" ht="12.75">
      <c r="B614" s="6"/>
      <c r="C614" s="6"/>
      <c r="D614" s="6"/>
      <c r="E614" s="6"/>
    </row>
    <row r="615" spans="2:5" ht="12.75">
      <c r="B615" s="6"/>
      <c r="C615" s="6"/>
      <c r="D615" s="6"/>
      <c r="E615" s="6"/>
    </row>
    <row r="616" spans="2:5" ht="12.75">
      <c r="B616" s="6"/>
      <c r="C616" s="6"/>
      <c r="D616" s="6"/>
      <c r="E616" s="6"/>
    </row>
    <row r="617" spans="2:5" ht="12.75">
      <c r="B617" s="6"/>
      <c r="C617" s="6"/>
      <c r="D617" s="6"/>
      <c r="E617" s="6"/>
    </row>
    <row r="618" spans="2:5" ht="12.75">
      <c r="B618" s="6"/>
      <c r="C618" s="6"/>
      <c r="D618" s="6"/>
      <c r="E618" s="6"/>
    </row>
    <row r="619" spans="2:5" ht="12.75">
      <c r="B619" s="6"/>
      <c r="C619" s="6"/>
      <c r="D619" s="6"/>
      <c r="E619" s="6"/>
    </row>
    <row r="620" spans="2:5" ht="12.75">
      <c r="B620" s="6"/>
      <c r="C620" s="6"/>
      <c r="D620" s="6"/>
      <c r="E620" s="6"/>
    </row>
    <row r="621" spans="2:5" ht="12.75">
      <c r="B621" s="6"/>
      <c r="C621" s="6"/>
      <c r="D621" s="6"/>
      <c r="E621" s="6"/>
    </row>
    <row r="622" spans="2:5" ht="12.75">
      <c r="B622" s="6"/>
      <c r="C622" s="6"/>
      <c r="D622" s="6"/>
      <c r="E622" s="6"/>
    </row>
    <row r="623" spans="2:5" ht="12.75">
      <c r="B623" s="6"/>
      <c r="C623" s="6"/>
      <c r="D623" s="6"/>
      <c r="E623" s="6"/>
    </row>
    <row r="624" spans="2:5" ht="12.75">
      <c r="B624" s="6"/>
      <c r="C624" s="6"/>
      <c r="D624" s="6"/>
      <c r="E624" s="6"/>
    </row>
    <row r="625" spans="2:5" ht="12.75">
      <c r="B625" s="6"/>
      <c r="C625" s="6"/>
      <c r="D625" s="6"/>
      <c r="E625" s="6"/>
    </row>
    <row r="626" spans="2:5" ht="12.75">
      <c r="B626" s="6"/>
      <c r="C626" s="6"/>
      <c r="D626" s="6"/>
      <c r="E626" s="6"/>
    </row>
    <row r="627" spans="2:5" ht="12.75">
      <c r="B627" s="6"/>
      <c r="C627" s="6"/>
      <c r="D627" s="6"/>
      <c r="E627" s="6"/>
    </row>
    <row r="628" spans="2:5" ht="12.75">
      <c r="B628" s="6"/>
      <c r="C628" s="6"/>
      <c r="D628" s="6"/>
      <c r="E628" s="6"/>
    </row>
    <row r="629" spans="2:5" ht="12.75">
      <c r="B629" s="6"/>
      <c r="C629" s="6"/>
      <c r="D629" s="6"/>
      <c r="E629" s="6"/>
    </row>
    <row r="630" spans="2:5" ht="12.75">
      <c r="B630" s="6"/>
      <c r="C630" s="6"/>
      <c r="D630" s="6"/>
      <c r="E630" s="6"/>
    </row>
    <row r="631" spans="2:5" ht="12.75">
      <c r="B631" s="6"/>
      <c r="C631" s="6"/>
      <c r="D631" s="6"/>
      <c r="E631" s="6"/>
    </row>
    <row r="632" spans="2:5" ht="12.75">
      <c r="B632" s="6"/>
      <c r="C632" s="6"/>
      <c r="D632" s="6"/>
      <c r="E632" s="6"/>
    </row>
    <row r="633" spans="2:5" ht="12.75">
      <c r="B633" s="6"/>
      <c r="C633" s="6"/>
      <c r="D633" s="6"/>
      <c r="E633" s="6"/>
    </row>
    <row r="634" spans="2:5" ht="12.75">
      <c r="B634" s="6"/>
      <c r="C634" s="6"/>
      <c r="D634" s="6"/>
      <c r="E634" s="6"/>
    </row>
    <row r="635" spans="2:5" ht="12.75">
      <c r="B635" s="6"/>
      <c r="C635" s="6"/>
      <c r="D635" s="6"/>
      <c r="E635" s="6"/>
    </row>
    <row r="636" spans="2:5" ht="12.75">
      <c r="B636" s="6"/>
      <c r="C636" s="6"/>
      <c r="D636" s="6"/>
      <c r="E636" s="6"/>
    </row>
    <row r="637" spans="2:5" ht="12.75">
      <c r="B637" s="6"/>
      <c r="C637" s="6"/>
      <c r="D637" s="6"/>
      <c r="E637" s="6"/>
    </row>
    <row r="638" spans="2:5" ht="12.75">
      <c r="B638" s="6"/>
      <c r="C638" s="6"/>
      <c r="D638" s="6"/>
      <c r="E638" s="6"/>
    </row>
    <row r="639" spans="2:5" ht="12.75">
      <c r="B639" s="6"/>
      <c r="C639" s="6"/>
      <c r="D639" s="6"/>
      <c r="E639" s="6"/>
    </row>
    <row r="640" spans="2:5" ht="12.75">
      <c r="B640" s="6"/>
      <c r="C640" s="6"/>
      <c r="D640" s="6"/>
      <c r="E640" s="6"/>
    </row>
    <row r="641" spans="2:5" ht="12.75">
      <c r="B641" s="6"/>
      <c r="C641" s="6"/>
      <c r="D641" s="6"/>
      <c r="E641" s="6"/>
    </row>
    <row r="642" spans="2:5" ht="12.75">
      <c r="B642" s="6"/>
      <c r="C642" s="6"/>
      <c r="D642" s="6"/>
      <c r="E642" s="6"/>
    </row>
    <row r="643" spans="2:5" ht="12.75">
      <c r="B643" s="6"/>
      <c r="C643" s="6"/>
      <c r="D643" s="6"/>
      <c r="E643" s="6"/>
    </row>
    <row r="644" spans="2:5" ht="12.75">
      <c r="B644" s="6"/>
      <c r="C644" s="6"/>
      <c r="D644" s="6"/>
      <c r="E644" s="6"/>
    </row>
    <row r="645" spans="2:5" ht="12.75">
      <c r="B645" s="6"/>
      <c r="C645" s="6"/>
      <c r="D645" s="6"/>
      <c r="E645" s="6"/>
    </row>
    <row r="646" spans="2:5" ht="12.75">
      <c r="B646" s="6"/>
      <c r="C646" s="6"/>
      <c r="D646" s="6"/>
      <c r="E646" s="6"/>
    </row>
    <row r="647" spans="2:5" ht="12.75">
      <c r="B647" s="6"/>
      <c r="C647" s="6"/>
      <c r="D647" s="6"/>
      <c r="E647" s="6"/>
    </row>
    <row r="648" spans="2:5" ht="12.75">
      <c r="B648" s="6"/>
      <c r="C648" s="6"/>
      <c r="D648" s="6"/>
      <c r="E648" s="6"/>
    </row>
    <row r="649" spans="2:5" ht="12.75">
      <c r="B649" s="6"/>
      <c r="C649" s="6"/>
      <c r="D649" s="6"/>
      <c r="E649" s="6"/>
    </row>
    <row r="650" spans="2:5" ht="12.75">
      <c r="B650" s="6"/>
      <c r="C650" s="6"/>
      <c r="D650" s="6"/>
      <c r="E650" s="6"/>
    </row>
    <row r="651" spans="2:5" ht="12.75">
      <c r="B651" s="6"/>
      <c r="C651" s="6"/>
      <c r="D651" s="6"/>
      <c r="E651" s="6"/>
    </row>
    <row r="652" spans="2:5" ht="12.75">
      <c r="B652" s="6"/>
      <c r="C652" s="6"/>
      <c r="D652" s="6"/>
      <c r="E652" s="6"/>
    </row>
    <row r="653" spans="2:5" ht="12.75">
      <c r="B653" s="6"/>
      <c r="C653" s="6"/>
      <c r="D653" s="6"/>
      <c r="E653" s="6"/>
    </row>
    <row r="654" spans="2:5" ht="12.75">
      <c r="B654" s="6"/>
      <c r="C654" s="6"/>
      <c r="D654" s="6"/>
      <c r="E654" s="6"/>
    </row>
    <row r="655" spans="2:5" ht="12.75">
      <c r="B655" s="6"/>
      <c r="C655" s="6"/>
      <c r="D655" s="6"/>
      <c r="E655" s="6"/>
    </row>
    <row r="656" spans="2:5" ht="12.75">
      <c r="B656" s="6"/>
      <c r="C656" s="6"/>
      <c r="D656" s="6"/>
      <c r="E656" s="6"/>
    </row>
    <row r="657" spans="2:5" ht="12.75">
      <c r="B657" s="6"/>
      <c r="C657" s="6"/>
      <c r="D657" s="6"/>
      <c r="E657" s="6"/>
    </row>
    <row r="658" spans="2:5" ht="12.75">
      <c r="B658" s="6"/>
      <c r="C658" s="6"/>
      <c r="D658" s="6"/>
      <c r="E658" s="6"/>
    </row>
    <row r="659" spans="2:5" ht="12.75">
      <c r="B659" s="6"/>
      <c r="C659" s="6"/>
      <c r="D659" s="6"/>
      <c r="E659" s="6"/>
    </row>
    <row r="660" spans="2:5" ht="12.75">
      <c r="B660" s="6"/>
      <c r="C660" s="6"/>
      <c r="D660" s="6"/>
      <c r="E660" s="6"/>
    </row>
    <row r="661" spans="2:5" ht="12.75">
      <c r="B661" s="6"/>
      <c r="C661" s="6"/>
      <c r="D661" s="6"/>
      <c r="E661" s="6"/>
    </row>
    <row r="662" spans="2:5" ht="12.75">
      <c r="B662" s="6"/>
      <c r="C662" s="6"/>
      <c r="D662" s="6"/>
      <c r="E662" s="6"/>
    </row>
    <row r="663" spans="2:5" ht="12.75">
      <c r="B663" s="6"/>
      <c r="C663" s="6"/>
      <c r="D663" s="6"/>
      <c r="E663" s="6"/>
    </row>
    <row r="664" spans="2:5" ht="12.75">
      <c r="B664" s="6"/>
      <c r="C664" s="6"/>
      <c r="D664" s="6"/>
      <c r="E664" s="6"/>
    </row>
    <row r="665" spans="2:5" ht="12.75">
      <c r="B665" s="6"/>
      <c r="C665" s="6"/>
      <c r="D665" s="6"/>
      <c r="E665" s="6"/>
    </row>
    <row r="666" spans="2:5" ht="12.75">
      <c r="B666" s="6"/>
      <c r="C666" s="6"/>
      <c r="D666" s="6"/>
      <c r="E666" s="6"/>
    </row>
    <row r="667" spans="2:5" ht="12.75">
      <c r="B667" s="6"/>
      <c r="C667" s="6"/>
      <c r="D667" s="6"/>
      <c r="E667" s="6"/>
    </row>
    <row r="668" spans="2:5" ht="12.75">
      <c r="B668" s="6"/>
      <c r="C668" s="6"/>
      <c r="D668" s="6"/>
      <c r="E668" s="6"/>
    </row>
    <row r="669" spans="2:5" ht="12.75">
      <c r="B669" s="6"/>
      <c r="C669" s="6"/>
      <c r="D669" s="6"/>
      <c r="E669" s="6"/>
    </row>
    <row r="670" spans="2:5" ht="12.75">
      <c r="B670" s="6"/>
      <c r="C670" s="6"/>
      <c r="D670" s="6"/>
      <c r="E670" s="6"/>
    </row>
    <row r="671" spans="2:5" ht="12.75">
      <c r="B671" s="6"/>
      <c r="C671" s="6"/>
      <c r="D671" s="6"/>
      <c r="E671" s="6"/>
    </row>
    <row r="672" spans="2:5" ht="12.75">
      <c r="B672" s="6"/>
      <c r="C672" s="6"/>
      <c r="D672" s="6"/>
      <c r="E672" s="6"/>
    </row>
    <row r="673" spans="2:5" ht="12.75">
      <c r="B673" s="6"/>
      <c r="C673" s="6"/>
      <c r="D673" s="6"/>
      <c r="E673" s="6"/>
    </row>
    <row r="674" spans="2:5" ht="12.75">
      <c r="B674" s="6"/>
      <c r="C674" s="6"/>
      <c r="D674" s="6"/>
      <c r="E674" s="6"/>
    </row>
    <row r="675" spans="2:5" ht="12.75">
      <c r="B675" s="6"/>
      <c r="C675" s="6"/>
      <c r="D675" s="6"/>
      <c r="E675" s="6"/>
    </row>
    <row r="676" spans="2:5" ht="12.75">
      <c r="B676" s="6"/>
      <c r="C676" s="6"/>
      <c r="D676" s="6"/>
      <c r="E676" s="6"/>
    </row>
    <row r="677" spans="2:5" ht="12.75">
      <c r="B677" s="6"/>
      <c r="C677" s="6"/>
      <c r="D677" s="6"/>
      <c r="E677" s="6"/>
    </row>
    <row r="678" spans="2:5" ht="12.75">
      <c r="B678" s="6"/>
      <c r="C678" s="6"/>
      <c r="D678" s="6"/>
      <c r="E678" s="6"/>
    </row>
    <row r="679" spans="2:5" ht="12.75">
      <c r="B679" s="6"/>
      <c r="C679" s="6"/>
      <c r="D679" s="6"/>
      <c r="E679" s="6"/>
    </row>
    <row r="680" spans="2:5" ht="12.75">
      <c r="B680" s="6"/>
      <c r="C680" s="6"/>
      <c r="D680" s="6"/>
      <c r="E680" s="6"/>
    </row>
    <row r="681" spans="2:5" ht="12.75">
      <c r="B681" s="6"/>
      <c r="C681" s="6"/>
      <c r="D681" s="6"/>
      <c r="E681" s="6"/>
    </row>
    <row r="682" spans="2:5" ht="12.75">
      <c r="B682" s="6"/>
      <c r="C682" s="6"/>
      <c r="D682" s="6"/>
      <c r="E682" s="6"/>
    </row>
    <row r="683" spans="2:5" ht="12.75">
      <c r="B683" s="6"/>
      <c r="C683" s="6"/>
      <c r="D683" s="6"/>
      <c r="E683" s="6"/>
    </row>
    <row r="684" spans="2:5" ht="12.75">
      <c r="B684" s="6"/>
      <c r="C684" s="6"/>
      <c r="D684" s="6"/>
      <c r="E684" s="6"/>
    </row>
    <row r="685" spans="2:5" ht="12.75">
      <c r="B685" s="6"/>
      <c r="C685" s="6"/>
      <c r="D685" s="6"/>
      <c r="E685" s="6"/>
    </row>
    <row r="686" spans="2:5" ht="12.75">
      <c r="B686" s="6"/>
      <c r="C686" s="6"/>
      <c r="D686" s="6"/>
      <c r="E686" s="6"/>
    </row>
    <row r="687" spans="2:5" ht="12.75">
      <c r="B687" s="6"/>
      <c r="C687" s="6"/>
      <c r="D687" s="6"/>
      <c r="E687" s="6"/>
    </row>
    <row r="688" spans="2:5" ht="12.75">
      <c r="B688" s="6"/>
      <c r="C688" s="6"/>
      <c r="D688" s="6"/>
      <c r="E688" s="6"/>
    </row>
    <row r="689" spans="2:5" ht="12.75">
      <c r="B689" s="6"/>
      <c r="C689" s="6"/>
      <c r="D689" s="6"/>
      <c r="E689" s="6"/>
    </row>
    <row r="690" spans="2:5" ht="12.75">
      <c r="B690" s="6"/>
      <c r="C690" s="6"/>
      <c r="D690" s="6"/>
      <c r="E690" s="6"/>
    </row>
    <row r="691" spans="2:5" ht="12.75">
      <c r="B691" s="6"/>
      <c r="C691" s="6"/>
      <c r="D691" s="6"/>
      <c r="E691" s="6"/>
    </row>
    <row r="692" spans="2:5" ht="12.75">
      <c r="B692" s="6"/>
      <c r="C692" s="6"/>
      <c r="D692" s="6"/>
      <c r="E692" s="6"/>
    </row>
    <row r="693" spans="2:5" ht="12.75">
      <c r="B693" s="6"/>
      <c r="C693" s="6"/>
      <c r="D693" s="6"/>
      <c r="E693" s="6"/>
    </row>
    <row r="694" spans="2:5" ht="12.75">
      <c r="B694" s="6"/>
      <c r="C694" s="6"/>
      <c r="D694" s="6"/>
      <c r="E694" s="6"/>
    </row>
    <row r="695" spans="2:5" ht="12.75">
      <c r="B695" s="6"/>
      <c r="C695" s="6"/>
      <c r="D695" s="6"/>
      <c r="E695" s="6"/>
    </row>
    <row r="696" spans="2:5" ht="12.75">
      <c r="B696" s="6"/>
      <c r="C696" s="6"/>
      <c r="D696" s="6"/>
      <c r="E696" s="6"/>
    </row>
    <row r="697" spans="2:5" ht="12.75">
      <c r="B697" s="6"/>
      <c r="C697" s="6"/>
      <c r="D697" s="6"/>
      <c r="E697" s="6"/>
    </row>
    <row r="698" spans="2:5" ht="12.75">
      <c r="B698" s="6"/>
      <c r="C698" s="6"/>
      <c r="D698" s="6"/>
      <c r="E698" s="6"/>
    </row>
    <row r="699" spans="2:5" ht="12.75">
      <c r="B699" s="6"/>
      <c r="C699" s="6"/>
      <c r="D699" s="6"/>
      <c r="E699" s="6"/>
    </row>
    <row r="700" spans="2:5" ht="12.75">
      <c r="B700" s="6"/>
      <c r="C700" s="6"/>
      <c r="D700" s="6"/>
      <c r="E700" s="6"/>
    </row>
    <row r="701" spans="2:5" ht="12.75">
      <c r="B701" s="6"/>
      <c r="C701" s="6"/>
      <c r="D701" s="6"/>
      <c r="E701" s="6"/>
    </row>
    <row r="702" spans="2:5" ht="12.75">
      <c r="B702" s="6"/>
      <c r="C702" s="6"/>
      <c r="D702" s="6"/>
      <c r="E702" s="6"/>
    </row>
    <row r="703" spans="2:5" ht="12.75">
      <c r="B703" s="6"/>
      <c r="C703" s="6"/>
      <c r="D703" s="6"/>
      <c r="E703" s="6"/>
    </row>
    <row r="704" spans="2:5" ht="12.75">
      <c r="B704" s="6"/>
      <c r="C704" s="6"/>
      <c r="D704" s="6"/>
      <c r="E704" s="6"/>
    </row>
    <row r="705" spans="2:5" ht="12.75">
      <c r="B705" s="6"/>
      <c r="C705" s="6"/>
      <c r="D705" s="6"/>
      <c r="E705" s="6"/>
    </row>
    <row r="706" spans="2:5" ht="12.75">
      <c r="B706" s="6"/>
      <c r="C706" s="6"/>
      <c r="D706" s="6"/>
      <c r="E706" s="6"/>
    </row>
    <row r="707" spans="2:5" ht="12.75">
      <c r="B707" s="6"/>
      <c r="C707" s="6"/>
      <c r="D707" s="6"/>
      <c r="E707" s="6"/>
    </row>
    <row r="708" spans="2:5" ht="12.75">
      <c r="B708" s="6"/>
      <c r="C708" s="6"/>
      <c r="D708" s="6"/>
      <c r="E708" s="6"/>
    </row>
    <row r="709" spans="2:5" ht="12.75">
      <c r="B709" s="6"/>
      <c r="C709" s="6"/>
      <c r="D709" s="6"/>
      <c r="E709" s="6"/>
    </row>
    <row r="710" spans="2:5" ht="12.75">
      <c r="B710" s="6"/>
      <c r="C710" s="6"/>
      <c r="D710" s="6"/>
      <c r="E710" s="6"/>
    </row>
    <row r="711" spans="2:5" ht="12.75">
      <c r="B711" s="6"/>
      <c r="C711" s="6"/>
      <c r="D711" s="6"/>
      <c r="E711" s="6"/>
    </row>
    <row r="712" spans="2:5" ht="12.75">
      <c r="B712" s="6"/>
      <c r="C712" s="6"/>
      <c r="D712" s="6"/>
      <c r="E712" s="6"/>
    </row>
    <row r="713" spans="2:5" ht="12.75">
      <c r="B713" s="6"/>
      <c r="C713" s="6"/>
      <c r="D713" s="6"/>
      <c r="E713" s="6"/>
    </row>
    <row r="714" spans="2:5" ht="12.75">
      <c r="B714" s="6"/>
      <c r="C714" s="6"/>
      <c r="D714" s="6"/>
      <c r="E714" s="6"/>
    </row>
    <row r="715" spans="2:5" ht="12.75">
      <c r="B715" s="6"/>
      <c r="C715" s="6"/>
      <c r="D715" s="6"/>
      <c r="E715" s="6"/>
    </row>
    <row r="716" spans="2:5" ht="12.75">
      <c r="B716" s="6"/>
      <c r="C716" s="6"/>
      <c r="D716" s="6"/>
      <c r="E716" s="6"/>
    </row>
    <row r="717" spans="2:5" ht="12.75">
      <c r="B717" s="6"/>
      <c r="C717" s="6"/>
      <c r="D717" s="6"/>
      <c r="E717" s="6"/>
    </row>
    <row r="718" spans="2:5" ht="12.75">
      <c r="B718" s="6"/>
      <c r="C718" s="6"/>
      <c r="D718" s="6"/>
      <c r="E718" s="6"/>
    </row>
    <row r="719" spans="2:5" ht="12.75">
      <c r="B719" s="6"/>
      <c r="C719" s="6"/>
      <c r="D719" s="6"/>
      <c r="E719" s="6"/>
    </row>
    <row r="720" spans="2:5" ht="12.75">
      <c r="B720" s="6"/>
      <c r="C720" s="6"/>
      <c r="D720" s="6"/>
      <c r="E720" s="6"/>
    </row>
    <row r="721" spans="2:5" ht="12.75">
      <c r="B721" s="6"/>
      <c r="C721" s="6"/>
      <c r="D721" s="6"/>
      <c r="E721" s="6"/>
    </row>
    <row r="722" spans="2:5" ht="12.75">
      <c r="B722" s="6"/>
      <c r="C722" s="6"/>
      <c r="D722" s="6"/>
      <c r="E722" s="6"/>
    </row>
    <row r="723" spans="2:5" ht="12.75">
      <c r="B723" s="6"/>
      <c r="C723" s="6"/>
      <c r="D723" s="6"/>
      <c r="E723" s="6"/>
    </row>
    <row r="724" spans="2:5" ht="12.75">
      <c r="B724" s="6"/>
      <c r="C724" s="6"/>
      <c r="D724" s="6"/>
      <c r="E724" s="6"/>
    </row>
    <row r="725" spans="2:5" ht="12.75">
      <c r="B725" s="6"/>
      <c r="C725" s="6"/>
      <c r="D725" s="6"/>
      <c r="E725" s="6"/>
    </row>
    <row r="726" spans="2:5" ht="12.75">
      <c r="B726" s="6"/>
      <c r="C726" s="6"/>
      <c r="D726" s="6"/>
      <c r="E726" s="6"/>
    </row>
    <row r="727" spans="2:5" ht="12.75">
      <c r="B727" s="6"/>
      <c r="C727" s="6"/>
      <c r="D727" s="6"/>
      <c r="E727" s="6"/>
    </row>
    <row r="728" spans="2:5" ht="12.75">
      <c r="B728" s="6"/>
      <c r="C728" s="6"/>
      <c r="D728" s="6"/>
      <c r="E728" s="6"/>
    </row>
    <row r="729" spans="2:5" ht="12.75">
      <c r="B729" s="6"/>
      <c r="C729" s="6"/>
      <c r="D729" s="6"/>
      <c r="E729" s="6"/>
    </row>
    <row r="730" spans="2:5" ht="12.75">
      <c r="B730" s="6"/>
      <c r="C730" s="6"/>
      <c r="D730" s="6"/>
      <c r="E730" s="6"/>
    </row>
    <row r="731" spans="2:5" ht="12.75">
      <c r="B731" s="6"/>
      <c r="C731" s="6"/>
      <c r="D731" s="6"/>
      <c r="E731" s="6"/>
    </row>
    <row r="732" spans="2:5" ht="12.75">
      <c r="B732" s="6"/>
      <c r="C732" s="6"/>
      <c r="D732" s="6"/>
      <c r="E732" s="6"/>
    </row>
    <row r="733" spans="2:5" ht="12.75">
      <c r="B733" s="6"/>
      <c r="C733" s="6"/>
      <c r="D733" s="6"/>
      <c r="E733" s="6"/>
    </row>
    <row r="734" spans="2:5" ht="12.75">
      <c r="B734" s="6"/>
      <c r="C734" s="6"/>
      <c r="D734" s="6"/>
      <c r="E734" s="6"/>
    </row>
    <row r="735" spans="2:5" ht="12.75">
      <c r="B735" s="6"/>
      <c r="C735" s="6"/>
      <c r="D735" s="6"/>
      <c r="E735" s="6"/>
    </row>
    <row r="736" spans="2:5" ht="12.75">
      <c r="B736" s="6"/>
      <c r="C736" s="6"/>
      <c r="D736" s="6"/>
      <c r="E736" s="6"/>
    </row>
    <row r="737" spans="2:5" ht="12.75">
      <c r="B737" s="6"/>
      <c r="C737" s="6"/>
      <c r="D737" s="6"/>
      <c r="E737" s="6"/>
    </row>
    <row r="738" spans="2:5" ht="12.75">
      <c r="B738" s="6"/>
      <c r="C738" s="6"/>
      <c r="D738" s="6"/>
      <c r="E738" s="6"/>
    </row>
    <row r="739" spans="2:5" ht="12.75">
      <c r="B739" s="6"/>
      <c r="C739" s="6"/>
      <c r="D739" s="6"/>
      <c r="E739" s="6"/>
    </row>
    <row r="740" spans="2:5" ht="12.75">
      <c r="B740" s="6"/>
      <c r="C740" s="6"/>
      <c r="D740" s="6"/>
      <c r="E740" s="6"/>
    </row>
    <row r="741" spans="2:5" ht="12.75">
      <c r="B741" s="6"/>
      <c r="C741" s="6"/>
      <c r="D741" s="6"/>
      <c r="E741" s="6"/>
    </row>
    <row r="742" spans="2:5" ht="12.75">
      <c r="B742" s="6"/>
      <c r="C742" s="6"/>
      <c r="D742" s="6"/>
      <c r="E742" s="6"/>
    </row>
    <row r="743" spans="2:5" ht="12.75">
      <c r="B743" s="6"/>
      <c r="C743" s="6"/>
      <c r="D743" s="6"/>
      <c r="E743" s="6"/>
    </row>
    <row r="744" spans="2:5" ht="12.75">
      <c r="B744" s="6"/>
      <c r="C744" s="6"/>
      <c r="D744" s="6"/>
      <c r="E744" s="6"/>
    </row>
    <row r="745" spans="2:5" ht="12.75">
      <c r="B745" s="6"/>
      <c r="C745" s="6"/>
      <c r="D745" s="6"/>
      <c r="E745" s="6"/>
    </row>
    <row r="746" spans="2:5" ht="12.75">
      <c r="B746" s="6"/>
      <c r="C746" s="6"/>
      <c r="D746" s="6"/>
      <c r="E746" s="6"/>
    </row>
    <row r="747" spans="2:5" ht="12.75">
      <c r="B747" s="6"/>
      <c r="C747" s="6"/>
      <c r="D747" s="6"/>
      <c r="E747" s="6"/>
    </row>
    <row r="748" spans="2:5" ht="12.75">
      <c r="B748" s="6"/>
      <c r="C748" s="6"/>
      <c r="D748" s="6"/>
      <c r="E748" s="6"/>
    </row>
    <row r="749" spans="2:5" ht="12.75">
      <c r="B749" s="6"/>
      <c r="C749" s="6"/>
      <c r="D749" s="6"/>
      <c r="E749" s="6"/>
    </row>
    <row r="750" spans="2:5" ht="12.75">
      <c r="B750" s="6"/>
      <c r="C750" s="6"/>
      <c r="D750" s="6"/>
      <c r="E750" s="6"/>
    </row>
    <row r="751" spans="2:5" ht="12.75">
      <c r="B751" s="6"/>
      <c r="C751" s="6"/>
      <c r="D751" s="6"/>
      <c r="E751" s="6"/>
    </row>
    <row r="752" spans="2:5" ht="12.75">
      <c r="B752" s="6"/>
      <c r="C752" s="6"/>
      <c r="D752" s="6"/>
      <c r="E752" s="6"/>
    </row>
    <row r="753" spans="2:5" ht="12.75">
      <c r="B753" s="6"/>
      <c r="C753" s="6"/>
      <c r="D753" s="6"/>
      <c r="E753" s="6"/>
    </row>
    <row r="754" spans="2:5" ht="12.75">
      <c r="B754" s="6"/>
      <c r="C754" s="6"/>
      <c r="D754" s="6"/>
      <c r="E754" s="6"/>
    </row>
    <row r="755" spans="2:5" ht="12.75">
      <c r="B755" s="6"/>
      <c r="C755" s="6"/>
      <c r="D755" s="6"/>
      <c r="E755" s="6"/>
    </row>
    <row r="756" spans="2:5" ht="12.75">
      <c r="B756" s="6"/>
      <c r="C756" s="6"/>
      <c r="D756" s="6"/>
      <c r="E756" s="6"/>
    </row>
    <row r="757" spans="2:5" ht="12.75">
      <c r="B757" s="6"/>
      <c r="C757" s="6"/>
      <c r="D757" s="6"/>
      <c r="E757" s="6"/>
    </row>
    <row r="758" spans="2:5" ht="12.75">
      <c r="B758" s="6"/>
      <c r="C758" s="6"/>
      <c r="D758" s="6"/>
      <c r="E758" s="6"/>
    </row>
    <row r="759" spans="2:5" ht="12.75">
      <c r="B759" s="6"/>
      <c r="C759" s="6"/>
      <c r="D759" s="6"/>
      <c r="E759" s="6"/>
    </row>
    <row r="760" spans="2:5" ht="12.75">
      <c r="B760" s="6"/>
      <c r="C760" s="6"/>
      <c r="D760" s="6"/>
      <c r="E760" s="6"/>
    </row>
    <row r="761" spans="2:5" ht="12.75">
      <c r="B761" s="6"/>
      <c r="C761" s="6"/>
      <c r="D761" s="6"/>
      <c r="E761" s="6"/>
    </row>
    <row r="762" spans="2:5" ht="12.75">
      <c r="B762" s="6"/>
      <c r="C762" s="6"/>
      <c r="D762" s="6"/>
      <c r="E762" s="6"/>
    </row>
    <row r="763" spans="2:5" ht="12.75">
      <c r="B763" s="6"/>
      <c r="C763" s="6"/>
      <c r="D763" s="6"/>
      <c r="E763" s="6"/>
    </row>
    <row r="764" spans="2:5" ht="12.75">
      <c r="B764" s="6"/>
      <c r="C764" s="6"/>
      <c r="D764" s="6"/>
      <c r="E764" s="6"/>
    </row>
    <row r="765" spans="2:5" ht="12.75">
      <c r="B765" s="6"/>
      <c r="C765" s="6"/>
      <c r="D765" s="6"/>
      <c r="E765" s="6"/>
    </row>
    <row r="766" spans="2:5" ht="12.75">
      <c r="B766" s="6"/>
      <c r="C766" s="6"/>
      <c r="D766" s="6"/>
      <c r="E766" s="6"/>
    </row>
    <row r="767" spans="2:5" ht="12.75">
      <c r="B767" s="6"/>
      <c r="C767" s="6"/>
      <c r="D767" s="6"/>
      <c r="E767" s="6"/>
    </row>
    <row r="768" spans="2:5" ht="12.75">
      <c r="B768" s="6"/>
      <c r="C768" s="6"/>
      <c r="D768" s="6"/>
      <c r="E768" s="6"/>
    </row>
    <row r="769" spans="2:5" ht="12.75">
      <c r="B769" s="6"/>
      <c r="C769" s="6"/>
      <c r="D769" s="6"/>
      <c r="E769" s="6"/>
    </row>
    <row r="770" spans="2:5" ht="12.75">
      <c r="B770" s="6"/>
      <c r="C770" s="6"/>
      <c r="D770" s="6"/>
      <c r="E770" s="6"/>
    </row>
    <row r="771" spans="2:5" ht="12.75">
      <c r="B771" s="6"/>
      <c r="C771" s="6"/>
      <c r="D771" s="6"/>
      <c r="E771" s="6"/>
    </row>
    <row r="772" spans="2:5" ht="12.75">
      <c r="B772" s="6"/>
      <c r="C772" s="6"/>
      <c r="D772" s="6"/>
      <c r="E772" s="6"/>
    </row>
    <row r="773" spans="2:5" ht="12.75">
      <c r="B773" s="6"/>
      <c r="C773" s="6"/>
      <c r="D773" s="6"/>
      <c r="E773" s="6"/>
    </row>
    <row r="774" spans="2:5" ht="12.75">
      <c r="B774" s="6"/>
      <c r="C774" s="6"/>
      <c r="D774" s="6"/>
      <c r="E774" s="6"/>
    </row>
    <row r="775" spans="2:5" ht="12.75">
      <c r="B775" s="6"/>
      <c r="C775" s="6"/>
      <c r="D775" s="6"/>
      <c r="E775" s="6"/>
    </row>
    <row r="776" spans="2:5" ht="12.75">
      <c r="B776" s="6"/>
      <c r="C776" s="6"/>
      <c r="D776" s="6"/>
      <c r="E776" s="6"/>
    </row>
    <row r="777" spans="2:5" ht="12.75">
      <c r="B777" s="6"/>
      <c r="C777" s="6"/>
      <c r="D777" s="6"/>
      <c r="E777" s="6"/>
    </row>
    <row r="778" spans="2:5" ht="12.75">
      <c r="B778" s="6"/>
      <c r="C778" s="6"/>
      <c r="D778" s="6"/>
      <c r="E778" s="6"/>
    </row>
    <row r="779" spans="2:5" ht="12.75">
      <c r="B779" s="6"/>
      <c r="C779" s="6"/>
      <c r="D779" s="6"/>
      <c r="E779" s="6"/>
    </row>
    <row r="780" spans="2:5" ht="12.75">
      <c r="B780" s="6"/>
      <c r="C780" s="6"/>
      <c r="D780" s="6"/>
      <c r="E780" s="6"/>
    </row>
    <row r="781" spans="2:5" ht="12.75">
      <c r="B781" s="6"/>
      <c r="C781" s="6"/>
      <c r="D781" s="6"/>
      <c r="E781" s="6"/>
    </row>
    <row r="782" spans="2:5" ht="12.75">
      <c r="B782" s="6"/>
      <c r="C782" s="6"/>
      <c r="D782" s="6"/>
      <c r="E782" s="6"/>
    </row>
    <row r="783" spans="2:5" ht="12.75">
      <c r="B783" s="6"/>
      <c r="C783" s="6"/>
      <c r="D783" s="6"/>
      <c r="E783" s="6"/>
    </row>
    <row r="784" spans="2:5" ht="12.75">
      <c r="B784" s="6"/>
      <c r="C784" s="6"/>
      <c r="D784" s="6"/>
      <c r="E784" s="6"/>
    </row>
    <row r="785" spans="2:5" ht="12.75">
      <c r="B785" s="6"/>
      <c r="C785" s="6"/>
      <c r="D785" s="6"/>
      <c r="E785" s="6"/>
    </row>
    <row r="786" spans="2:5" ht="12.75">
      <c r="B786" s="6"/>
      <c r="C786" s="6"/>
      <c r="D786" s="6"/>
      <c r="E786" s="6"/>
    </row>
    <row r="787" spans="2:5" ht="12.75">
      <c r="B787" s="6"/>
      <c r="C787" s="6"/>
      <c r="D787" s="6"/>
      <c r="E787" s="6"/>
    </row>
    <row r="788" spans="2:5" ht="12.75">
      <c r="B788" s="6"/>
      <c r="C788" s="6"/>
      <c r="D788" s="6"/>
      <c r="E788" s="6"/>
    </row>
    <row r="789" spans="2:5" ht="12.75">
      <c r="B789" s="6"/>
      <c r="C789" s="6"/>
      <c r="D789" s="6"/>
      <c r="E789" s="6"/>
    </row>
    <row r="790" spans="2:5" ht="12.75">
      <c r="B790" s="6"/>
      <c r="C790" s="6"/>
      <c r="D790" s="6"/>
      <c r="E790" s="6"/>
    </row>
    <row r="791" spans="2:5" ht="12.75">
      <c r="B791" s="6"/>
      <c r="C791" s="6"/>
      <c r="D791" s="6"/>
      <c r="E791" s="6"/>
    </row>
    <row r="792" spans="2:5" ht="12.75">
      <c r="B792" s="6"/>
      <c r="C792" s="6"/>
      <c r="D792" s="6"/>
      <c r="E792" s="6"/>
    </row>
    <row r="793" spans="2:5" ht="12.75">
      <c r="B793" s="6"/>
      <c r="C793" s="6"/>
      <c r="D793" s="6"/>
      <c r="E793" s="6"/>
    </row>
    <row r="794" spans="2:5" ht="12.75">
      <c r="B794" s="6"/>
      <c r="C794" s="6"/>
      <c r="D794" s="6"/>
      <c r="E794" s="6"/>
    </row>
    <row r="795" spans="2:5" ht="12.75">
      <c r="B795" s="6"/>
      <c r="C795" s="6"/>
      <c r="D795" s="6"/>
      <c r="E795" s="6"/>
    </row>
    <row r="796" spans="2:5" ht="12.75">
      <c r="B796" s="6"/>
      <c r="C796" s="6"/>
      <c r="D796" s="6"/>
      <c r="E796" s="6"/>
    </row>
    <row r="797" spans="2:5" ht="12.75">
      <c r="B797" s="6"/>
      <c r="C797" s="6"/>
      <c r="D797" s="6"/>
      <c r="E797" s="6"/>
    </row>
    <row r="798" spans="2:5" ht="12.75">
      <c r="B798" s="6"/>
      <c r="C798" s="6"/>
      <c r="D798" s="6"/>
      <c r="E798" s="6"/>
    </row>
    <row r="799" spans="2:5" ht="12.75">
      <c r="B799" s="6"/>
      <c r="C799" s="6"/>
      <c r="D799" s="6"/>
      <c r="E799" s="6"/>
    </row>
    <row r="800" spans="2:5" ht="12.75">
      <c r="B800" s="6"/>
      <c r="C800" s="6"/>
      <c r="D800" s="6"/>
      <c r="E800" s="6"/>
    </row>
    <row r="801" spans="2:5" ht="12.75">
      <c r="B801" s="6"/>
      <c r="C801" s="6"/>
      <c r="D801" s="6"/>
      <c r="E801" s="6"/>
    </row>
    <row r="802" spans="2:5" ht="12.75">
      <c r="B802" s="6"/>
      <c r="C802" s="6"/>
      <c r="D802" s="6"/>
      <c r="E802" s="6"/>
    </row>
    <row r="803" spans="2:5" ht="12.75">
      <c r="B803" s="6"/>
      <c r="C803" s="6"/>
      <c r="D803" s="6"/>
      <c r="E803" s="6"/>
    </row>
    <row r="804" spans="2:5" ht="12.75">
      <c r="B804" s="6"/>
      <c r="C804" s="6"/>
      <c r="D804" s="6"/>
      <c r="E804" s="6"/>
    </row>
    <row r="805" spans="2:5" ht="12.75">
      <c r="B805" s="6"/>
      <c r="C805" s="6"/>
      <c r="D805" s="6"/>
      <c r="E805" s="6"/>
    </row>
    <row r="806" spans="2:5" ht="12.75">
      <c r="B806" s="6"/>
      <c r="C806" s="6"/>
      <c r="D806" s="6"/>
      <c r="E806" s="6"/>
    </row>
    <row r="807" spans="2:5" ht="12.75">
      <c r="B807" s="6"/>
      <c r="C807" s="6"/>
      <c r="D807" s="6"/>
      <c r="E807" s="6"/>
    </row>
    <row r="808" spans="2:5" ht="12.75">
      <c r="B808" s="6"/>
      <c r="C808" s="6"/>
      <c r="D808" s="6"/>
      <c r="E808" s="6"/>
    </row>
    <row r="809" spans="2:5" ht="12.75">
      <c r="B809" s="6"/>
      <c r="C809" s="6"/>
      <c r="D809" s="6"/>
      <c r="E809" s="6"/>
    </row>
    <row r="810" spans="2:5" ht="12.75">
      <c r="B810" s="6"/>
      <c r="C810" s="6"/>
      <c r="D810" s="6"/>
      <c r="E810" s="6"/>
    </row>
    <row r="811" spans="2:5" ht="12.75">
      <c r="B811" s="6"/>
      <c r="C811" s="6"/>
      <c r="D811" s="6"/>
      <c r="E811" s="6"/>
    </row>
    <row r="812" spans="2:5" ht="12.75">
      <c r="B812" s="6"/>
      <c r="C812" s="6"/>
      <c r="D812" s="6"/>
      <c r="E812" s="6"/>
    </row>
    <row r="813" spans="2:5" ht="12.75">
      <c r="B813" s="6"/>
      <c r="C813" s="6"/>
      <c r="D813" s="6"/>
      <c r="E813" s="6"/>
    </row>
    <row r="814" spans="2:5" ht="12.75">
      <c r="B814" s="6"/>
      <c r="C814" s="6"/>
      <c r="D814" s="6"/>
      <c r="E814" s="6"/>
    </row>
    <row r="815" spans="2:5" ht="12.75">
      <c r="B815" s="6"/>
      <c r="C815" s="6"/>
      <c r="D815" s="6"/>
      <c r="E815" s="6"/>
    </row>
    <row r="816" spans="2:5" ht="12.75">
      <c r="B816" s="6"/>
      <c r="C816" s="6"/>
      <c r="D816" s="6"/>
      <c r="E816" s="6"/>
    </row>
    <row r="817" spans="2:5" ht="12.75">
      <c r="B817" s="6"/>
      <c r="C817" s="6"/>
      <c r="D817" s="6"/>
      <c r="E817" s="6"/>
    </row>
    <row r="818" spans="2:5" ht="12.75">
      <c r="B818" s="6"/>
      <c r="C818" s="6"/>
      <c r="D818" s="6"/>
      <c r="E818" s="6"/>
    </row>
    <row r="819" spans="2:5" ht="12.75">
      <c r="B819" s="6"/>
      <c r="C819" s="6"/>
      <c r="D819" s="6"/>
      <c r="E819" s="6"/>
    </row>
    <row r="820" spans="2:5" ht="12.75">
      <c r="B820" s="6"/>
      <c r="C820" s="6"/>
      <c r="D820" s="6"/>
      <c r="E820" s="6"/>
    </row>
    <row r="821" spans="2:5" ht="12.75">
      <c r="B821" s="6"/>
      <c r="C821" s="6"/>
      <c r="D821" s="6"/>
      <c r="E821" s="6"/>
    </row>
    <row r="822" spans="2:5" ht="12.75">
      <c r="B822" s="6"/>
      <c r="C822" s="6"/>
      <c r="D822" s="6"/>
      <c r="E822" s="6"/>
    </row>
    <row r="823" spans="2:5" ht="12.75">
      <c r="B823" s="6"/>
      <c r="C823" s="6"/>
      <c r="D823" s="6"/>
      <c r="E823" s="6"/>
    </row>
    <row r="824" spans="2:5" ht="12.75">
      <c r="B824" s="6"/>
      <c r="C824" s="6"/>
      <c r="D824" s="6"/>
      <c r="E824" s="6"/>
    </row>
    <row r="825" spans="2:5" ht="12.75">
      <c r="B825" s="6"/>
      <c r="C825" s="6"/>
      <c r="D825" s="6"/>
      <c r="E825" s="6"/>
    </row>
    <row r="826" spans="2:5" ht="12.75">
      <c r="B826" s="6"/>
      <c r="C826" s="6"/>
      <c r="D826" s="6"/>
      <c r="E826" s="6"/>
    </row>
    <row r="827" spans="2:5" ht="12.75">
      <c r="B827" s="6"/>
      <c r="C827" s="6"/>
      <c r="D827" s="6"/>
      <c r="E827" s="6"/>
    </row>
    <row r="828" spans="2:5" ht="12.75">
      <c r="B828" s="6"/>
      <c r="C828" s="6"/>
      <c r="D828" s="6"/>
      <c r="E828" s="6"/>
    </row>
    <row r="829" spans="2:5" ht="12.75">
      <c r="B829" s="6"/>
      <c r="C829" s="6"/>
      <c r="D829" s="6"/>
      <c r="E829" s="6"/>
    </row>
    <row r="830" spans="2:5" ht="12.75">
      <c r="B830" s="6"/>
      <c r="C830" s="6"/>
      <c r="D830" s="6"/>
      <c r="E830" s="6"/>
    </row>
    <row r="831" spans="2:5" ht="12.75">
      <c r="B831" s="6"/>
      <c r="C831" s="6"/>
      <c r="D831" s="6"/>
      <c r="E831" s="6"/>
    </row>
    <row r="832" spans="2:5" ht="12.75">
      <c r="B832" s="6"/>
      <c r="C832" s="6"/>
      <c r="D832" s="6"/>
      <c r="E832" s="6"/>
    </row>
    <row r="833" spans="2:5" ht="12.75">
      <c r="B833" s="6"/>
      <c r="C833" s="6"/>
      <c r="D833" s="6"/>
      <c r="E833" s="6"/>
    </row>
    <row r="834" spans="2:5" ht="12.75">
      <c r="B834" s="6"/>
      <c r="C834" s="6"/>
      <c r="D834" s="6"/>
      <c r="E834" s="6"/>
    </row>
    <row r="835" spans="2:5" ht="12.75">
      <c r="B835" s="6"/>
      <c r="C835" s="6"/>
      <c r="D835" s="6"/>
      <c r="E835" s="6"/>
    </row>
    <row r="836" spans="2:5" ht="12.75">
      <c r="B836" s="6"/>
      <c r="C836" s="6"/>
      <c r="D836" s="6"/>
      <c r="E836" s="6"/>
    </row>
    <row r="837" spans="2:5" ht="12.75">
      <c r="B837" s="6"/>
      <c r="C837" s="6"/>
      <c r="D837" s="6"/>
      <c r="E837" s="6"/>
    </row>
    <row r="838" spans="2:5" ht="12.75">
      <c r="B838" s="6"/>
      <c r="C838" s="6"/>
      <c r="D838" s="6"/>
      <c r="E838" s="6"/>
    </row>
    <row r="839" spans="2:5" ht="12.75">
      <c r="B839" s="6"/>
      <c r="C839" s="6"/>
      <c r="D839" s="6"/>
      <c r="E839" s="6"/>
    </row>
    <row r="840" spans="2:5" ht="12.75">
      <c r="B840" s="6"/>
      <c r="C840" s="6"/>
      <c r="D840" s="6"/>
      <c r="E840" s="6"/>
    </row>
    <row r="841" spans="2:5" ht="12.75">
      <c r="B841" s="6"/>
      <c r="C841" s="6"/>
      <c r="D841" s="6"/>
      <c r="E841" s="6"/>
    </row>
    <row r="842" spans="2:5" ht="12.75">
      <c r="B842" s="6"/>
      <c r="C842" s="6"/>
      <c r="D842" s="6"/>
      <c r="E842" s="6"/>
    </row>
    <row r="843" spans="2:5" ht="12.75">
      <c r="B843" s="6"/>
      <c r="C843" s="6"/>
      <c r="D843" s="6"/>
      <c r="E843" s="6"/>
    </row>
    <row r="844" spans="2:5" ht="12.75">
      <c r="B844" s="6"/>
      <c r="C844" s="6"/>
      <c r="D844" s="6"/>
      <c r="E844" s="6"/>
    </row>
    <row r="845" spans="2:5" ht="12.75">
      <c r="B845" s="6"/>
      <c r="C845" s="6"/>
      <c r="D845" s="6"/>
      <c r="E845" s="6"/>
    </row>
    <row r="846" spans="2:5" ht="12.75">
      <c r="B846" s="6"/>
      <c r="C846" s="6"/>
      <c r="D846" s="6"/>
      <c r="E846" s="6"/>
    </row>
    <row r="847" spans="2:5" ht="12.75">
      <c r="B847" s="6"/>
      <c r="C847" s="6"/>
      <c r="D847" s="6"/>
      <c r="E847" s="6"/>
    </row>
    <row r="848" spans="2:5" ht="12.75">
      <c r="B848" s="6"/>
      <c r="C848" s="6"/>
      <c r="D848" s="6"/>
      <c r="E848" s="6"/>
    </row>
    <row r="849" spans="2:5" ht="12.75">
      <c r="B849" s="6"/>
      <c r="C849" s="6"/>
      <c r="D849" s="6"/>
      <c r="E849" s="6"/>
    </row>
    <row r="850" spans="2:5" ht="12.75">
      <c r="B850" s="6"/>
      <c r="C850" s="6"/>
      <c r="D850" s="6"/>
      <c r="E850" s="6"/>
    </row>
    <row r="851" spans="2:5" ht="12.75">
      <c r="B851" s="6"/>
      <c r="C851" s="6"/>
      <c r="D851" s="6"/>
      <c r="E851" s="6"/>
    </row>
    <row r="852" spans="2:5" ht="12.75">
      <c r="B852" s="6"/>
      <c r="C852" s="6"/>
      <c r="D852" s="6"/>
      <c r="E852" s="6"/>
    </row>
    <row r="853" spans="2:5" ht="12.75">
      <c r="B853" s="6"/>
      <c r="C853" s="6"/>
      <c r="D853" s="6"/>
      <c r="E853" s="6"/>
    </row>
    <row r="854" spans="2:5" ht="12.75">
      <c r="B854" s="6"/>
      <c r="C854" s="6"/>
      <c r="D854" s="6"/>
      <c r="E854" s="6"/>
    </row>
    <row r="855" spans="2:5" ht="12.75">
      <c r="B855" s="6"/>
      <c r="C855" s="6"/>
      <c r="D855" s="6"/>
      <c r="E855" s="6"/>
    </row>
    <row r="856" spans="2:5" ht="12.75">
      <c r="B856" s="6"/>
      <c r="C856" s="6"/>
      <c r="D856" s="6"/>
      <c r="E856" s="6"/>
    </row>
    <row r="857" spans="2:5" ht="12.75">
      <c r="B857" s="6"/>
      <c r="C857" s="6"/>
      <c r="D857" s="6"/>
      <c r="E857" s="6"/>
    </row>
    <row r="858" spans="2:5" ht="12.75">
      <c r="B858" s="6"/>
      <c r="C858" s="6"/>
      <c r="D858" s="6"/>
      <c r="E858" s="6"/>
    </row>
    <row r="859" spans="2:5" ht="12.75">
      <c r="B859" s="6"/>
      <c r="C859" s="6"/>
      <c r="D859" s="6"/>
      <c r="E859" s="6"/>
    </row>
    <row r="860" spans="2:5" ht="12.75">
      <c r="B860" s="6"/>
      <c r="C860" s="6"/>
      <c r="D860" s="6"/>
      <c r="E860" s="6"/>
    </row>
    <row r="861" spans="2:5" ht="12.75">
      <c r="B861" s="6"/>
      <c r="C861" s="6"/>
      <c r="D861" s="6"/>
      <c r="E861" s="6"/>
    </row>
    <row r="862" spans="2:5" ht="12.75">
      <c r="B862" s="6"/>
      <c r="C862" s="6"/>
      <c r="D862" s="6"/>
      <c r="E862" s="6"/>
    </row>
    <row r="863" spans="2:5" ht="12.75">
      <c r="B863" s="6"/>
      <c r="C863" s="6"/>
      <c r="D863" s="6"/>
      <c r="E863" s="6"/>
    </row>
    <row r="864" spans="2:5" ht="12.75">
      <c r="B864" s="6"/>
      <c r="C864" s="6"/>
      <c r="D864" s="6"/>
      <c r="E864" s="6"/>
    </row>
    <row r="865" spans="2:5" ht="12.75">
      <c r="B865" s="6"/>
      <c r="C865" s="6"/>
      <c r="D865" s="6"/>
      <c r="E865" s="6"/>
    </row>
    <row r="866" spans="2:5" ht="12.75">
      <c r="B866" s="6"/>
      <c r="C866" s="6"/>
      <c r="D866" s="6"/>
      <c r="E866" s="6"/>
    </row>
    <row r="867" spans="2:5" ht="12.75">
      <c r="B867" s="6"/>
      <c r="C867" s="6"/>
      <c r="D867" s="6"/>
      <c r="E867" s="6"/>
    </row>
    <row r="868" spans="2:5" ht="12.75">
      <c r="B868" s="6"/>
      <c r="C868" s="6"/>
      <c r="D868" s="6"/>
      <c r="E868" s="6"/>
    </row>
    <row r="869" spans="2:5" ht="12.75">
      <c r="B869" s="6"/>
      <c r="C869" s="6"/>
      <c r="D869" s="6"/>
      <c r="E869" s="6"/>
    </row>
    <row r="870" spans="2:5" ht="12.75">
      <c r="B870" s="6"/>
      <c r="C870" s="6"/>
      <c r="D870" s="6"/>
      <c r="E870" s="6"/>
    </row>
    <row r="871" spans="2:5" ht="12.75">
      <c r="B871" s="6"/>
      <c r="C871" s="6"/>
      <c r="D871" s="6"/>
      <c r="E871" s="6"/>
    </row>
    <row r="872" spans="2:5" ht="12.75">
      <c r="B872" s="6"/>
      <c r="C872" s="6"/>
      <c r="D872" s="6"/>
      <c r="E872" s="6"/>
    </row>
    <row r="873" spans="2:5" ht="12.75">
      <c r="B873" s="6"/>
      <c r="C873" s="6"/>
      <c r="D873" s="6"/>
      <c r="E873" s="6"/>
    </row>
    <row r="874" spans="2:5" ht="12.75">
      <c r="B874" s="6"/>
      <c r="C874" s="6"/>
      <c r="D874" s="6"/>
      <c r="E874" s="6"/>
    </row>
    <row r="875" spans="2:5" ht="12.75">
      <c r="B875" s="6"/>
      <c r="C875" s="6"/>
      <c r="D875" s="6"/>
      <c r="E875" s="6"/>
    </row>
    <row r="876" spans="2:5" ht="12.75">
      <c r="B876" s="6"/>
      <c r="C876" s="6"/>
      <c r="D876" s="6"/>
      <c r="E876" s="6"/>
    </row>
    <row r="877" spans="2:5" ht="12.75">
      <c r="B877" s="6"/>
      <c r="C877" s="6"/>
      <c r="D877" s="6"/>
      <c r="E877" s="6"/>
    </row>
    <row r="878" spans="2:5" ht="12.75">
      <c r="B878" s="6"/>
      <c r="C878" s="6"/>
      <c r="D878" s="6"/>
      <c r="E878" s="6"/>
    </row>
    <row r="879" spans="2:5" ht="12.75">
      <c r="B879" s="6"/>
      <c r="C879" s="6"/>
      <c r="D879" s="6"/>
      <c r="E879" s="6"/>
    </row>
    <row r="880" spans="2:5" ht="12.75">
      <c r="B880" s="6"/>
      <c r="C880" s="6"/>
      <c r="D880" s="6"/>
      <c r="E880" s="6"/>
    </row>
    <row r="881" spans="2:5" ht="12.75">
      <c r="B881" s="6"/>
      <c r="C881" s="6"/>
      <c r="D881" s="6"/>
      <c r="E881" s="6"/>
    </row>
    <row r="882" spans="2:5" ht="12.75">
      <c r="B882" s="6"/>
      <c r="C882" s="6"/>
      <c r="D882" s="6"/>
      <c r="E882" s="6"/>
    </row>
    <row r="883" spans="2:5" ht="12.75">
      <c r="B883" s="6"/>
      <c r="C883" s="6"/>
      <c r="D883" s="6"/>
      <c r="E883" s="6"/>
    </row>
    <row r="884" spans="2:5" ht="12.75">
      <c r="B884" s="6"/>
      <c r="C884" s="6"/>
      <c r="D884" s="6"/>
      <c r="E884" s="6"/>
    </row>
    <row r="885" spans="2:5" ht="12.75">
      <c r="B885" s="6"/>
      <c r="C885" s="6"/>
      <c r="D885" s="6"/>
      <c r="E885" s="6"/>
    </row>
    <row r="886" spans="2:5" ht="12.75">
      <c r="B886" s="6"/>
      <c r="C886" s="6"/>
      <c r="D886" s="6"/>
      <c r="E886" s="6"/>
    </row>
    <row r="887" spans="2:5" ht="12.75">
      <c r="B887" s="6"/>
      <c r="C887" s="6"/>
      <c r="D887" s="6"/>
      <c r="E887" s="6"/>
    </row>
    <row r="888" spans="2:5" ht="12.75">
      <c r="B888" s="6"/>
      <c r="C888" s="6"/>
      <c r="D888" s="6"/>
      <c r="E888" s="6"/>
    </row>
    <row r="889" spans="2:5" ht="12.75">
      <c r="B889" s="6"/>
      <c r="C889" s="6"/>
      <c r="D889" s="6"/>
      <c r="E889" s="6"/>
    </row>
    <row r="890" spans="2:5" ht="12.75">
      <c r="B890" s="6"/>
      <c r="C890" s="6"/>
      <c r="D890" s="6"/>
      <c r="E890" s="6"/>
    </row>
    <row r="891" spans="2:5" ht="12.75">
      <c r="B891" s="6"/>
      <c r="C891" s="6"/>
      <c r="D891" s="6"/>
      <c r="E891" s="6"/>
    </row>
    <row r="892" spans="2:5" ht="12.75">
      <c r="B892" s="6"/>
      <c r="C892" s="6"/>
      <c r="D892" s="6"/>
      <c r="E892" s="6"/>
    </row>
    <row r="893" spans="2:5" ht="12.75">
      <c r="B893" s="6"/>
      <c r="C893" s="6"/>
      <c r="D893" s="6"/>
      <c r="E893" s="6"/>
    </row>
    <row r="894" spans="2:5" ht="12.75">
      <c r="B894" s="6"/>
      <c r="C894" s="6"/>
      <c r="D894" s="6"/>
      <c r="E894" s="6"/>
    </row>
    <row r="895" spans="2:5" ht="12.75">
      <c r="B895" s="6"/>
      <c r="C895" s="6"/>
      <c r="D895" s="6"/>
      <c r="E895" s="6"/>
    </row>
    <row r="896" spans="2:5" ht="12.75">
      <c r="B896" s="6"/>
      <c r="C896" s="6"/>
      <c r="D896" s="6"/>
      <c r="E896" s="6"/>
    </row>
    <row r="897" spans="2:5" ht="12.75">
      <c r="B897" s="6"/>
      <c r="C897" s="6"/>
      <c r="D897" s="6"/>
      <c r="E897" s="6"/>
    </row>
    <row r="898" spans="2:5" ht="12.75">
      <c r="B898" s="6"/>
      <c r="C898" s="6"/>
      <c r="D898" s="6"/>
      <c r="E898" s="6"/>
    </row>
    <row r="899" spans="2:5" ht="12.75">
      <c r="B899" s="6"/>
      <c r="C899" s="6"/>
      <c r="D899" s="6"/>
      <c r="E899" s="6"/>
    </row>
    <row r="900" spans="2:5" ht="12.75">
      <c r="B900" s="6"/>
      <c r="C900" s="6"/>
      <c r="D900" s="6"/>
      <c r="E900" s="6"/>
    </row>
    <row r="901" spans="2:5" ht="12.75">
      <c r="B901" s="6"/>
      <c r="C901" s="6"/>
      <c r="D901" s="6"/>
      <c r="E901" s="6"/>
    </row>
    <row r="902" spans="2:5" ht="12.75">
      <c r="B902" s="6"/>
      <c r="C902" s="6"/>
      <c r="D902" s="6"/>
      <c r="E902" s="6"/>
    </row>
    <row r="903" spans="2:5" ht="12.75">
      <c r="B903" s="6"/>
      <c r="C903" s="6"/>
      <c r="D903" s="6"/>
      <c r="E903" s="6"/>
    </row>
    <row r="904" spans="2:5" ht="12.75">
      <c r="B904" s="6"/>
      <c r="C904" s="6"/>
      <c r="D904" s="6"/>
      <c r="E904" s="6"/>
    </row>
    <row r="905" spans="2:5" ht="12.75">
      <c r="B905" s="6"/>
      <c r="C905" s="6"/>
      <c r="D905" s="6"/>
      <c r="E905" s="6"/>
    </row>
    <row r="906" spans="2:5" ht="12.75">
      <c r="B906" s="6"/>
      <c r="C906" s="6"/>
      <c r="D906" s="6"/>
      <c r="E906" s="6"/>
    </row>
    <row r="907" spans="2:5" ht="12.75">
      <c r="B907" s="6"/>
      <c r="C907" s="6"/>
      <c r="D907" s="6"/>
      <c r="E907" s="6"/>
    </row>
    <row r="908" spans="2:5" ht="12.75">
      <c r="B908" s="6"/>
      <c r="C908" s="6"/>
      <c r="D908" s="6"/>
      <c r="E908" s="6"/>
    </row>
    <row r="909" spans="2:5" ht="12.75">
      <c r="B909" s="6"/>
      <c r="C909" s="6"/>
      <c r="D909" s="6"/>
      <c r="E909" s="6"/>
    </row>
    <row r="910" spans="2:5" ht="12.75">
      <c r="B910" s="6"/>
      <c r="C910" s="6"/>
      <c r="D910" s="6"/>
      <c r="E910" s="6"/>
    </row>
    <row r="911" spans="2:5" ht="12.75">
      <c r="B911" s="6"/>
      <c r="C911" s="6"/>
      <c r="D911" s="6"/>
      <c r="E911" s="6"/>
    </row>
    <row r="912" spans="2:5" ht="12.75">
      <c r="B912" s="6"/>
      <c r="C912" s="6"/>
      <c r="D912" s="6"/>
      <c r="E912" s="6"/>
    </row>
    <row r="913" spans="2:5" ht="12.75">
      <c r="B913" s="6"/>
      <c r="C913" s="6"/>
      <c r="D913" s="6"/>
      <c r="E913" s="6"/>
    </row>
    <row r="914" spans="2:5" ht="12.75">
      <c r="B914" s="6"/>
      <c r="C914" s="6"/>
      <c r="D914" s="6"/>
      <c r="E914" s="6"/>
    </row>
    <row r="915" spans="2:5" ht="12.75">
      <c r="B915" s="6"/>
      <c r="C915" s="6"/>
      <c r="D915" s="6"/>
      <c r="E915" s="6"/>
    </row>
    <row r="916" spans="2:5" ht="12.75">
      <c r="B916" s="6"/>
      <c r="C916" s="6"/>
      <c r="D916" s="6"/>
      <c r="E916" s="6"/>
    </row>
    <row r="917" spans="2:5" ht="12.75">
      <c r="B917" s="6"/>
      <c r="C917" s="6"/>
      <c r="D917" s="6"/>
      <c r="E917" s="6"/>
    </row>
    <row r="918" spans="2:5" ht="12.75">
      <c r="B918" s="6"/>
      <c r="C918" s="6"/>
      <c r="D918" s="6"/>
      <c r="E918" s="6"/>
    </row>
    <row r="919" spans="2:5" ht="12.75">
      <c r="B919" s="6"/>
      <c r="C919" s="6"/>
      <c r="D919" s="6"/>
      <c r="E919" s="6"/>
    </row>
    <row r="920" spans="2:5" ht="12.75">
      <c r="B920" s="6"/>
      <c r="C920" s="6"/>
      <c r="D920" s="6"/>
      <c r="E920" s="6"/>
    </row>
    <row r="921" spans="2:5" ht="12.75">
      <c r="B921" s="6"/>
      <c r="C921" s="6"/>
      <c r="D921" s="6"/>
      <c r="E921" s="6"/>
    </row>
    <row r="922" spans="2:5" ht="12.75">
      <c r="B922" s="6"/>
      <c r="C922" s="6"/>
      <c r="D922" s="6"/>
      <c r="E922" s="6"/>
    </row>
    <row r="923" spans="2:5" ht="12.75">
      <c r="B923" s="6"/>
      <c r="C923" s="6"/>
      <c r="D923" s="6"/>
      <c r="E923" s="6"/>
    </row>
    <row r="924" spans="2:5" ht="12.75">
      <c r="B924" s="6"/>
      <c r="C924" s="6"/>
      <c r="D924" s="6"/>
      <c r="E924" s="6"/>
    </row>
    <row r="925" spans="2:5" ht="12.75">
      <c r="B925" s="6"/>
      <c r="C925" s="6"/>
      <c r="D925" s="6"/>
      <c r="E925" s="6"/>
    </row>
    <row r="926" spans="2:5" ht="12.75">
      <c r="B926" s="6"/>
      <c r="C926" s="6"/>
      <c r="D926" s="6"/>
      <c r="E926" s="6"/>
    </row>
    <row r="927" spans="2:5" ht="12.75">
      <c r="B927" s="6"/>
      <c r="C927" s="6"/>
      <c r="D927" s="6"/>
      <c r="E927" s="6"/>
    </row>
    <row r="928" spans="2:5" ht="12.75">
      <c r="B928" s="6"/>
      <c r="C928" s="6"/>
      <c r="D928" s="6"/>
      <c r="E928" s="6"/>
    </row>
    <row r="929" spans="2:5" ht="12.75">
      <c r="B929" s="6"/>
      <c r="C929" s="6"/>
      <c r="D929" s="6"/>
      <c r="E929" s="6"/>
    </row>
    <row r="930" spans="2:5" ht="12.75">
      <c r="B930" s="6"/>
      <c r="C930" s="6"/>
      <c r="D930" s="6"/>
      <c r="E930" s="6"/>
    </row>
    <row r="931" spans="2:5" ht="12.75">
      <c r="B931" s="6"/>
      <c r="C931" s="6"/>
      <c r="D931" s="6"/>
      <c r="E931" s="6"/>
    </row>
    <row r="932" spans="2:5" ht="12.75">
      <c r="B932" s="6"/>
      <c r="C932" s="6"/>
      <c r="D932" s="6"/>
      <c r="E932" s="6"/>
    </row>
    <row r="933" spans="2:5" ht="12.75">
      <c r="B933" s="6"/>
      <c r="C933" s="6"/>
      <c r="D933" s="6"/>
      <c r="E933" s="6"/>
    </row>
    <row r="934" spans="2:5" ht="12.75">
      <c r="B934" s="6"/>
      <c r="C934" s="6"/>
      <c r="D934" s="6"/>
      <c r="E934" s="6"/>
    </row>
    <row r="935" spans="2:5" ht="12.75">
      <c r="B935" s="6"/>
      <c r="C935" s="6"/>
      <c r="D935" s="6"/>
      <c r="E935" s="6"/>
    </row>
    <row r="936" spans="2:5" ht="12.75">
      <c r="B936" s="6"/>
      <c r="C936" s="6"/>
      <c r="D936" s="6"/>
      <c r="E936" s="6"/>
    </row>
    <row r="937" spans="2:5" ht="12.75">
      <c r="B937" s="6"/>
      <c r="C937" s="6"/>
      <c r="D937" s="6"/>
      <c r="E937" s="6"/>
    </row>
    <row r="938" spans="2:5" ht="12.75">
      <c r="B938" s="6"/>
      <c r="C938" s="6"/>
      <c r="D938" s="6"/>
      <c r="E938" s="6"/>
    </row>
    <row r="939" spans="2:5" ht="12.75">
      <c r="B939" s="6"/>
      <c r="C939" s="6"/>
      <c r="D939" s="6"/>
      <c r="E939" s="6"/>
    </row>
    <row r="940" spans="2:5" ht="12.75">
      <c r="B940" s="6"/>
      <c r="C940" s="6"/>
      <c r="D940" s="6"/>
      <c r="E940" s="6"/>
    </row>
    <row r="941" spans="2:5" ht="12.75">
      <c r="B941" s="6"/>
      <c r="C941" s="6"/>
      <c r="D941" s="6"/>
      <c r="E941" s="6"/>
    </row>
    <row r="942" spans="2:5" ht="12.75">
      <c r="B942" s="6"/>
      <c r="C942" s="6"/>
      <c r="D942" s="6"/>
      <c r="E942" s="6"/>
    </row>
    <row r="943" spans="2:5" ht="12.75">
      <c r="B943" s="6"/>
      <c r="C943" s="6"/>
      <c r="D943" s="6"/>
      <c r="E943" s="6"/>
    </row>
    <row r="944" spans="2:5" ht="12.75">
      <c r="B944" s="6"/>
      <c r="C944" s="6"/>
      <c r="D944" s="6"/>
      <c r="E944" s="6"/>
    </row>
    <row r="945" spans="2:5" ht="12.75">
      <c r="B945" s="6"/>
      <c r="C945" s="6"/>
      <c r="D945" s="6"/>
      <c r="E945" s="6"/>
    </row>
    <row r="946" spans="2:5" ht="12.75">
      <c r="B946" s="6"/>
      <c r="C946" s="6"/>
      <c r="D946" s="6"/>
      <c r="E946" s="6"/>
    </row>
    <row r="947" spans="2:5" ht="12.75">
      <c r="B947" s="6"/>
      <c r="C947" s="6"/>
      <c r="D947" s="6"/>
      <c r="E947" s="6"/>
    </row>
    <row r="948" spans="2:5" ht="12.75">
      <c r="B948" s="6"/>
      <c r="C948" s="6"/>
      <c r="D948" s="6"/>
      <c r="E948" s="6"/>
    </row>
    <row r="949" spans="2:5" ht="12.75">
      <c r="B949" s="6"/>
      <c r="C949" s="6"/>
      <c r="D949" s="6"/>
      <c r="E949" s="6"/>
    </row>
    <row r="950" spans="2:5" ht="12.75">
      <c r="B950" s="6"/>
      <c r="C950" s="6"/>
      <c r="D950" s="6"/>
      <c r="E950" s="6"/>
    </row>
    <row r="951" spans="2:5" ht="12.75">
      <c r="B951" s="6"/>
      <c r="C951" s="6"/>
      <c r="D951" s="6"/>
      <c r="E951" s="6"/>
    </row>
    <row r="952" spans="2:5" ht="12.75">
      <c r="B952" s="6"/>
      <c r="C952" s="6"/>
      <c r="D952" s="6"/>
      <c r="E952" s="6"/>
    </row>
    <row r="953" spans="2:5" ht="12.75">
      <c r="B953" s="6"/>
      <c r="C953" s="6"/>
      <c r="D953" s="6"/>
      <c r="E953" s="6"/>
    </row>
    <row r="954" spans="2:5" ht="12.75">
      <c r="B954" s="6"/>
      <c r="C954" s="6"/>
      <c r="D954" s="6"/>
      <c r="E954" s="6"/>
    </row>
    <row r="955" spans="2:5" ht="12.75">
      <c r="B955" s="6"/>
      <c r="C955" s="6"/>
      <c r="D955" s="6"/>
      <c r="E955" s="6"/>
    </row>
    <row r="956" spans="2:5" ht="12.75">
      <c r="B956" s="6"/>
      <c r="C956" s="6"/>
      <c r="D956" s="6"/>
      <c r="E956" s="6"/>
    </row>
    <row r="957" spans="2:5" ht="12.75">
      <c r="B957" s="6"/>
      <c r="C957" s="6"/>
      <c r="D957" s="6"/>
      <c r="E957" s="6"/>
    </row>
    <row r="958" spans="2:5" ht="12.75">
      <c r="B958" s="6"/>
      <c r="C958" s="6"/>
      <c r="D958" s="6"/>
      <c r="E958" s="6"/>
    </row>
    <row r="959" spans="2:5" ht="12.75">
      <c r="B959" s="6"/>
      <c r="C959" s="6"/>
      <c r="D959" s="6"/>
      <c r="E959" s="6"/>
    </row>
    <row r="960" spans="2:5" ht="12.75">
      <c r="B960" s="6"/>
      <c r="C960" s="6"/>
      <c r="D960" s="6"/>
      <c r="E960" s="6"/>
    </row>
    <row r="961" spans="2:5" ht="12.75">
      <c r="B961" s="6"/>
      <c r="C961" s="6"/>
      <c r="D961" s="6"/>
      <c r="E961" s="6"/>
    </row>
    <row r="962" spans="2:5" ht="12.75">
      <c r="B962" s="6"/>
      <c r="C962" s="6"/>
      <c r="D962" s="6"/>
      <c r="E962" s="6"/>
    </row>
    <row r="963" spans="2:5" ht="12.75">
      <c r="B963" s="6"/>
      <c r="C963" s="6"/>
      <c r="D963" s="6"/>
      <c r="E963" s="6"/>
    </row>
    <row r="964" spans="2:5" ht="12.75">
      <c r="B964" s="6"/>
      <c r="C964" s="6"/>
      <c r="D964" s="6"/>
      <c r="E964" s="6"/>
    </row>
    <row r="965" spans="2:5" ht="12.75">
      <c r="B965" s="6"/>
      <c r="C965" s="6"/>
      <c r="D965" s="6"/>
      <c r="E965" s="6"/>
    </row>
    <row r="966" spans="2:5" ht="12.75">
      <c r="B966" s="6"/>
      <c r="C966" s="6"/>
      <c r="D966" s="6"/>
      <c r="E966" s="6"/>
    </row>
    <row r="967" spans="2:5" ht="12.75">
      <c r="B967" s="6"/>
      <c r="C967" s="6"/>
      <c r="D967" s="6"/>
      <c r="E967" s="6"/>
    </row>
    <row r="968" spans="2:5" ht="12.75">
      <c r="B968" s="6"/>
      <c r="C968" s="6"/>
      <c r="D968" s="6"/>
      <c r="E968" s="6"/>
    </row>
    <row r="969" spans="2:5" ht="12.75">
      <c r="B969" s="6"/>
      <c r="C969" s="6"/>
      <c r="D969" s="6"/>
      <c r="E969" s="6"/>
    </row>
    <row r="970" spans="2:5" ht="12.75">
      <c r="B970" s="6"/>
      <c r="C970" s="6"/>
      <c r="D970" s="6"/>
      <c r="E970" s="6"/>
    </row>
    <row r="971" spans="2:5" ht="12.75">
      <c r="B971" s="6"/>
      <c r="C971" s="6"/>
      <c r="D971" s="6"/>
      <c r="E971" s="6"/>
    </row>
    <row r="972" spans="2:5" ht="12.75">
      <c r="B972" s="6"/>
      <c r="C972" s="6"/>
      <c r="D972" s="6"/>
      <c r="E972" s="6"/>
    </row>
    <row r="973" spans="2:5" ht="12.75">
      <c r="B973" s="6"/>
      <c r="C973" s="6"/>
      <c r="D973" s="6"/>
      <c r="E973" s="6"/>
    </row>
    <row r="974" spans="2:5" ht="12.75">
      <c r="B974" s="6"/>
      <c r="C974" s="6"/>
      <c r="D974" s="6"/>
      <c r="E974" s="6"/>
    </row>
    <row r="975" spans="2:5" ht="12.75">
      <c r="B975" s="6"/>
      <c r="C975" s="6"/>
      <c r="D975" s="6"/>
      <c r="E975" s="6"/>
    </row>
    <row r="976" spans="2:5" ht="12.75">
      <c r="B976" s="6"/>
      <c r="C976" s="6"/>
      <c r="D976" s="6"/>
      <c r="E976" s="6"/>
    </row>
    <row r="977" spans="2:5" ht="12.75">
      <c r="B977" s="6"/>
      <c r="C977" s="6"/>
      <c r="D977" s="6"/>
      <c r="E977" s="6"/>
    </row>
    <row r="978" spans="2:5" ht="12.75">
      <c r="B978" s="6"/>
      <c r="C978" s="6"/>
      <c r="D978" s="6"/>
      <c r="E978" s="6"/>
    </row>
    <row r="979" spans="2:5" ht="12.75">
      <c r="B979" s="6"/>
      <c r="C979" s="6"/>
      <c r="D979" s="6"/>
      <c r="E979" s="6"/>
    </row>
    <row r="980" spans="2:5" ht="12.75">
      <c r="B980" s="6"/>
      <c r="C980" s="6"/>
      <c r="D980" s="6"/>
      <c r="E980" s="6"/>
    </row>
    <row r="981" spans="2:5" ht="12.75">
      <c r="B981" s="6"/>
      <c r="C981" s="6"/>
      <c r="D981" s="6"/>
      <c r="E981" s="6"/>
    </row>
    <row r="982" spans="2:5" ht="12.75">
      <c r="B982" s="6"/>
      <c r="C982" s="6"/>
      <c r="D982" s="6"/>
      <c r="E982" s="6"/>
    </row>
    <row r="983" spans="2:5" ht="12.75">
      <c r="B983" s="6"/>
      <c r="C983" s="6"/>
      <c r="D983" s="6"/>
      <c r="E983" s="6"/>
    </row>
    <row r="984" spans="2:5" ht="12.75">
      <c r="B984" s="6"/>
      <c r="C984" s="6"/>
      <c r="D984" s="6"/>
      <c r="E984" s="6"/>
    </row>
    <row r="985" spans="2:5" ht="12.75">
      <c r="B985" s="6"/>
      <c r="C985" s="6"/>
      <c r="D985" s="6"/>
      <c r="E985" s="6"/>
    </row>
    <row r="986" spans="2:5" ht="12.75">
      <c r="B986" s="6"/>
      <c r="C986" s="6"/>
      <c r="D986" s="6"/>
      <c r="E986" s="6"/>
    </row>
    <row r="987" spans="2:5" ht="12.75">
      <c r="B987" s="6"/>
      <c r="C987" s="6"/>
      <c r="D987" s="6"/>
      <c r="E987" s="6"/>
    </row>
    <row r="988" spans="2:5" ht="12.75">
      <c r="B988" s="6"/>
      <c r="C988" s="6"/>
      <c r="D988" s="6"/>
      <c r="E988" s="6"/>
    </row>
    <row r="989" spans="2:5" ht="12.75">
      <c r="B989" s="6"/>
      <c r="C989" s="6"/>
      <c r="D989" s="6"/>
      <c r="E989" s="6"/>
    </row>
    <row r="990" spans="2:5" ht="12.75">
      <c r="B990" s="6"/>
      <c r="C990" s="6"/>
      <c r="D990" s="6"/>
      <c r="E990" s="6"/>
    </row>
    <row r="991" spans="2:5" ht="12.75">
      <c r="B991" s="6"/>
      <c r="C991" s="6"/>
      <c r="D991" s="6"/>
      <c r="E991" s="6"/>
    </row>
    <row r="992" spans="2:5" ht="12.75">
      <c r="B992" s="6"/>
      <c r="C992" s="6"/>
      <c r="D992" s="6"/>
      <c r="E992" s="6"/>
    </row>
    <row r="993" spans="2:5" ht="12.75">
      <c r="B993" s="6"/>
      <c r="C993" s="6"/>
      <c r="D993" s="6"/>
      <c r="E993" s="6"/>
    </row>
    <row r="994" spans="2:5" ht="12.75">
      <c r="B994" s="6"/>
      <c r="C994" s="6"/>
      <c r="D994" s="6"/>
      <c r="E994" s="6"/>
    </row>
    <row r="995" spans="2:5" ht="12.75">
      <c r="B995" s="6"/>
      <c r="C995" s="6"/>
      <c r="D995" s="6"/>
      <c r="E995" s="6"/>
    </row>
    <row r="996" spans="2:5" ht="12.75">
      <c r="B996" s="6"/>
      <c r="C996" s="6"/>
      <c r="D996" s="6"/>
      <c r="E996" s="6"/>
    </row>
    <row r="997" spans="2:5" ht="12.75">
      <c r="B997" s="6"/>
      <c r="C997" s="6"/>
      <c r="D997" s="6"/>
      <c r="E997" s="6"/>
    </row>
    <row r="998" spans="2:5" ht="12.75">
      <c r="B998" s="6"/>
      <c r="C998" s="6"/>
      <c r="D998" s="6"/>
      <c r="E998" s="6"/>
    </row>
    <row r="999" spans="2:5" ht="12.75">
      <c r="B999" s="6"/>
      <c r="C999" s="6"/>
      <c r="D999" s="6"/>
      <c r="E999" s="6"/>
    </row>
    <row r="1000" spans="2:5" ht="12.75">
      <c r="B1000" s="6"/>
      <c r="C1000" s="6"/>
      <c r="D1000" s="6"/>
      <c r="E1000" s="6"/>
    </row>
    <row r="1001" spans="2:5" ht="12.75">
      <c r="B1001" s="6"/>
      <c r="C1001" s="6"/>
      <c r="D1001" s="6"/>
      <c r="E1001" s="6"/>
    </row>
    <row r="1002" spans="2:5" ht="12.75">
      <c r="B1002" s="6"/>
      <c r="C1002" s="6"/>
      <c r="D1002" s="6"/>
      <c r="E1002" s="6"/>
    </row>
    <row r="1003" spans="2:5" ht="12.75">
      <c r="B1003" s="6"/>
      <c r="C1003" s="6"/>
      <c r="D1003" s="6"/>
      <c r="E1003" s="6"/>
    </row>
    <row r="1004" spans="2:5" ht="12.75">
      <c r="B1004" s="6"/>
      <c r="C1004" s="6"/>
      <c r="D1004" s="6"/>
      <c r="E1004" s="6"/>
    </row>
    <row r="1005" spans="2:5" ht="12.75">
      <c r="B1005" s="6"/>
      <c r="C1005" s="6"/>
      <c r="D1005" s="6"/>
      <c r="E1005" s="6"/>
    </row>
    <row r="1006" spans="2:5" ht="12.75">
      <c r="B1006" s="6"/>
      <c r="C1006" s="6"/>
      <c r="D1006" s="6"/>
      <c r="E1006" s="6"/>
    </row>
    <row r="1007" spans="2:5" ht="12.75">
      <c r="B1007" s="6"/>
      <c r="C1007" s="6"/>
      <c r="D1007" s="6"/>
      <c r="E1007" s="6"/>
    </row>
    <row r="1008" spans="2:5" ht="12.75">
      <c r="B1008" s="6"/>
      <c r="C1008" s="6"/>
      <c r="D1008" s="6"/>
      <c r="E1008" s="6"/>
    </row>
    <row r="1009" spans="2:5" ht="12.75">
      <c r="B1009" s="6"/>
      <c r="C1009" s="6"/>
      <c r="D1009" s="6"/>
      <c r="E1009" s="6"/>
    </row>
    <row r="1010" spans="2:5" ht="12.75">
      <c r="B1010" s="6"/>
      <c r="C1010" s="6"/>
      <c r="D1010" s="6"/>
      <c r="E1010" s="6"/>
    </row>
    <row r="1011" spans="2:5" ht="12.75">
      <c r="B1011" s="6"/>
      <c r="C1011" s="6"/>
      <c r="D1011" s="6"/>
      <c r="E1011" s="6"/>
    </row>
    <row r="1012" spans="2:5" ht="12.75">
      <c r="B1012" s="6"/>
      <c r="C1012" s="6"/>
      <c r="D1012" s="6"/>
      <c r="E1012" s="6"/>
    </row>
    <row r="1013" spans="2:5" ht="12.75">
      <c r="B1013" s="6"/>
      <c r="C1013" s="6"/>
      <c r="D1013" s="6"/>
      <c r="E1013" s="6"/>
    </row>
    <row r="1014" spans="2:5" ht="12.75">
      <c r="B1014" s="6"/>
      <c r="C1014" s="6"/>
      <c r="D1014" s="6"/>
      <c r="E1014" s="6"/>
    </row>
    <row r="1015" spans="2:5" ht="12.75">
      <c r="B1015" s="6"/>
      <c r="C1015" s="6"/>
      <c r="D1015" s="6"/>
      <c r="E1015" s="6"/>
    </row>
    <row r="1016" spans="2:5" ht="12.75">
      <c r="B1016" s="6"/>
      <c r="C1016" s="6"/>
      <c r="D1016" s="6"/>
      <c r="E1016" s="6"/>
    </row>
    <row r="1017" spans="2:5" ht="12.75">
      <c r="B1017" s="6"/>
      <c r="C1017" s="6"/>
      <c r="D1017" s="6"/>
      <c r="E1017" s="6"/>
    </row>
    <row r="1018" spans="2:5" ht="12.75">
      <c r="B1018" s="6"/>
      <c r="C1018" s="6"/>
      <c r="D1018" s="6"/>
      <c r="E1018" s="6"/>
    </row>
    <row r="1019" spans="2:5" ht="12.75">
      <c r="B1019" s="6"/>
      <c r="C1019" s="6"/>
      <c r="D1019" s="6"/>
      <c r="E1019" s="6"/>
    </row>
    <row r="1020" spans="2:5" ht="12.75">
      <c r="B1020" s="6"/>
      <c r="C1020" s="6"/>
      <c r="D1020" s="6"/>
      <c r="E1020" s="6"/>
    </row>
    <row r="1021" spans="2:5" ht="12.75">
      <c r="B1021" s="6"/>
      <c r="C1021" s="6"/>
      <c r="D1021" s="6"/>
      <c r="E1021" s="6"/>
    </row>
    <row r="1022" spans="2:5" ht="12.75">
      <c r="B1022" s="6"/>
      <c r="C1022" s="6"/>
      <c r="D1022" s="6"/>
      <c r="E1022" s="6"/>
    </row>
    <row r="1023" spans="2:5" ht="12.75">
      <c r="B1023" s="6"/>
      <c r="C1023" s="6"/>
      <c r="D1023" s="6"/>
      <c r="E1023" s="6"/>
    </row>
    <row r="1024" spans="2:5" ht="12.75">
      <c r="B1024" s="6"/>
      <c r="C1024" s="6"/>
      <c r="D1024" s="6"/>
      <c r="E1024" s="6"/>
    </row>
    <row r="1025" spans="2:5" ht="12.75">
      <c r="B1025" s="6"/>
      <c r="C1025" s="6"/>
      <c r="D1025" s="6"/>
      <c r="E1025" s="6"/>
    </row>
    <row r="1026" spans="2:5" ht="12.75">
      <c r="B1026" s="6"/>
      <c r="C1026" s="6"/>
      <c r="D1026" s="6"/>
      <c r="E1026" s="6"/>
    </row>
    <row r="1027" spans="2:5" ht="12.75">
      <c r="B1027" s="6"/>
      <c r="C1027" s="6"/>
      <c r="D1027" s="6"/>
      <c r="E1027" s="6"/>
    </row>
    <row r="1028" spans="2:5" ht="12.75">
      <c r="B1028" s="6"/>
      <c r="C1028" s="6"/>
      <c r="D1028" s="6"/>
      <c r="E1028" s="6"/>
    </row>
    <row r="1029" spans="2:5" ht="12.75">
      <c r="B1029" s="6"/>
      <c r="C1029" s="6"/>
      <c r="D1029" s="6"/>
      <c r="E1029" s="6"/>
    </row>
    <row r="1030" spans="2:5" ht="12.75">
      <c r="B1030" s="6"/>
      <c r="C1030" s="6"/>
      <c r="D1030" s="6"/>
      <c r="E1030" s="6"/>
    </row>
    <row r="1031" spans="2:5" ht="12.75">
      <c r="B1031" s="6"/>
      <c r="C1031" s="6"/>
      <c r="D1031" s="6"/>
      <c r="E1031" s="6"/>
    </row>
    <row r="1032" spans="2:5" ht="12.75">
      <c r="B1032" s="6"/>
      <c r="C1032" s="6"/>
      <c r="D1032" s="6"/>
      <c r="E1032" s="6"/>
    </row>
    <row r="1033" spans="2:5" ht="12.75">
      <c r="B1033" s="6"/>
      <c r="C1033" s="6"/>
      <c r="D1033" s="6"/>
      <c r="E1033" s="6"/>
    </row>
    <row r="1034" spans="2:5" ht="12.75">
      <c r="B1034" s="6"/>
      <c r="C1034" s="6"/>
      <c r="D1034" s="6"/>
      <c r="E1034" s="6"/>
    </row>
    <row r="1035" spans="2:5" ht="12.75">
      <c r="B1035" s="6"/>
      <c r="C1035" s="6"/>
      <c r="D1035" s="6"/>
      <c r="E1035" s="6"/>
    </row>
    <row r="1036" spans="2:5" ht="12.75">
      <c r="B1036" s="6"/>
      <c r="C1036" s="6"/>
      <c r="D1036" s="6"/>
      <c r="E1036" s="6"/>
    </row>
    <row r="1037" spans="2:5" ht="12.75">
      <c r="B1037" s="6"/>
      <c r="C1037" s="6"/>
      <c r="D1037" s="6"/>
      <c r="E1037" s="6"/>
    </row>
    <row r="1038" spans="2:5" ht="12.75">
      <c r="B1038" s="6"/>
      <c r="C1038" s="6"/>
      <c r="D1038" s="6"/>
      <c r="E1038" s="6"/>
    </row>
    <row r="1039" spans="2:5" ht="12.75">
      <c r="B1039" s="6"/>
      <c r="C1039" s="6"/>
      <c r="D1039" s="6"/>
      <c r="E1039" s="6"/>
    </row>
    <row r="1040" spans="2:5" ht="12.75">
      <c r="B1040" s="6"/>
      <c r="C1040" s="6"/>
      <c r="D1040" s="6"/>
      <c r="E1040" s="6"/>
    </row>
    <row r="1041" spans="2:5" ht="12.75">
      <c r="B1041" s="6"/>
      <c r="C1041" s="6"/>
      <c r="D1041" s="6"/>
      <c r="E1041" s="6"/>
    </row>
    <row r="1042" spans="2:5" ht="12.75">
      <c r="B1042" s="6"/>
      <c r="C1042" s="6"/>
      <c r="D1042" s="6"/>
      <c r="E1042" s="6"/>
    </row>
    <row r="1043" spans="2:5" ht="12.75">
      <c r="B1043" s="6"/>
      <c r="C1043" s="6"/>
      <c r="D1043" s="6"/>
      <c r="E1043" s="6"/>
    </row>
    <row r="1044" spans="2:5" ht="12.75">
      <c r="B1044" s="6"/>
      <c r="C1044" s="6"/>
      <c r="D1044" s="6"/>
      <c r="E1044" s="6"/>
    </row>
    <row r="1045" spans="2:5" ht="12.75">
      <c r="B1045" s="6"/>
      <c r="C1045" s="6"/>
      <c r="D1045" s="6"/>
      <c r="E1045" s="6"/>
    </row>
    <row r="1046" spans="2:5" ht="12.75">
      <c r="B1046" s="6"/>
      <c r="C1046" s="6"/>
      <c r="D1046" s="6"/>
      <c r="E1046" s="6"/>
    </row>
    <row r="1047" spans="2:5" ht="12.75">
      <c r="B1047" s="6"/>
      <c r="C1047" s="6"/>
      <c r="D1047" s="6"/>
      <c r="E1047" s="6"/>
    </row>
    <row r="1048" spans="2:5" ht="12.75">
      <c r="B1048" s="6"/>
      <c r="C1048" s="6"/>
      <c r="D1048" s="6"/>
      <c r="E1048" s="6"/>
    </row>
    <row r="1049" spans="2:5" ht="12.75">
      <c r="B1049" s="6"/>
      <c r="C1049" s="6"/>
      <c r="D1049" s="6"/>
      <c r="E1049" s="6"/>
    </row>
    <row r="1050" spans="2:5" ht="12.75">
      <c r="B1050" s="6"/>
      <c r="C1050" s="6"/>
      <c r="D1050" s="6"/>
      <c r="E1050" s="6"/>
    </row>
    <row r="1051" spans="2:5" ht="12.75">
      <c r="B1051" s="6"/>
      <c r="C1051" s="6"/>
      <c r="D1051" s="6"/>
      <c r="E1051" s="6"/>
    </row>
    <row r="1052" spans="2:5" ht="12.75">
      <c r="B1052" s="6"/>
      <c r="C1052" s="6"/>
      <c r="D1052" s="6"/>
      <c r="E1052" s="6"/>
    </row>
    <row r="1053" spans="2:5" ht="12.75">
      <c r="B1053" s="6"/>
      <c r="C1053" s="6"/>
      <c r="D1053" s="6"/>
      <c r="E1053" s="6"/>
    </row>
    <row r="1054" spans="2:5" ht="12.75">
      <c r="B1054" s="6"/>
      <c r="C1054" s="6"/>
      <c r="D1054" s="6"/>
      <c r="E1054" s="6"/>
    </row>
    <row r="1055" spans="2:5" ht="12.75">
      <c r="B1055" s="6"/>
      <c r="C1055" s="6"/>
      <c r="D1055" s="6"/>
      <c r="E1055" s="6"/>
    </row>
    <row r="1056" spans="2:5" ht="12.75">
      <c r="B1056" s="6"/>
      <c r="C1056" s="6"/>
      <c r="D1056" s="6"/>
      <c r="E1056" s="6"/>
    </row>
    <row r="1057" spans="2:5" ht="12.75">
      <c r="B1057" s="6"/>
      <c r="C1057" s="6"/>
      <c r="D1057" s="6"/>
      <c r="E1057" s="6"/>
    </row>
    <row r="1058" spans="2:5" ht="12.75">
      <c r="B1058" s="6"/>
      <c r="C1058" s="6"/>
      <c r="D1058" s="6"/>
      <c r="E1058" s="6"/>
    </row>
    <row r="1059" spans="2:5" ht="12.75">
      <c r="B1059" s="6"/>
      <c r="C1059" s="6"/>
      <c r="D1059" s="6"/>
      <c r="E1059" s="6"/>
    </row>
    <row r="1060" spans="2:5" ht="12.75">
      <c r="B1060" s="6"/>
      <c r="C1060" s="6"/>
      <c r="D1060" s="6"/>
      <c r="E1060" s="6"/>
    </row>
    <row r="1061" spans="2:5" ht="12.75">
      <c r="B1061" s="6"/>
      <c r="C1061" s="6"/>
      <c r="D1061" s="6"/>
      <c r="E1061" s="6"/>
    </row>
    <row r="1062" spans="2:5" ht="12.75">
      <c r="B1062" s="6"/>
      <c r="C1062" s="6"/>
      <c r="D1062" s="6"/>
      <c r="E1062" s="6"/>
    </row>
    <row r="1063" spans="2:5" ht="12.75">
      <c r="B1063" s="6"/>
      <c r="C1063" s="6"/>
      <c r="D1063" s="6"/>
      <c r="E1063" s="6"/>
    </row>
    <row r="1064" spans="2:5" ht="12.75">
      <c r="B1064" s="6"/>
      <c r="C1064" s="6"/>
      <c r="D1064" s="6"/>
      <c r="E1064" s="6"/>
    </row>
    <row r="1065" spans="2:5" ht="12.75">
      <c r="B1065" s="6"/>
      <c r="C1065" s="6"/>
      <c r="D1065" s="6"/>
      <c r="E1065" s="6"/>
    </row>
    <row r="1066" spans="2:5" ht="12.75">
      <c r="B1066" s="6"/>
      <c r="C1066" s="6"/>
      <c r="D1066" s="6"/>
      <c r="E1066" s="6"/>
    </row>
    <row r="1067" spans="2:5" ht="12.75">
      <c r="B1067" s="6"/>
      <c r="C1067" s="6"/>
      <c r="D1067" s="6"/>
      <c r="E1067" s="6"/>
    </row>
    <row r="1068" spans="2:5" ht="12.75">
      <c r="B1068" s="6"/>
      <c r="C1068" s="6"/>
      <c r="D1068" s="6"/>
      <c r="E1068" s="6"/>
    </row>
    <row r="1069" spans="2:5" ht="12.75">
      <c r="B1069" s="6"/>
      <c r="C1069" s="6"/>
      <c r="D1069" s="6"/>
      <c r="E1069" s="6"/>
    </row>
    <row r="1070" spans="2:5" ht="12.75">
      <c r="B1070" s="6"/>
      <c r="C1070" s="6"/>
      <c r="D1070" s="6"/>
      <c r="E1070" s="6"/>
    </row>
    <row r="1071" spans="2:5" ht="12.75">
      <c r="B1071" s="6"/>
      <c r="C1071" s="6"/>
      <c r="D1071" s="6"/>
      <c r="E1071" s="6"/>
    </row>
    <row r="1072" spans="2:5" ht="12.75">
      <c r="B1072" s="6"/>
      <c r="C1072" s="6"/>
      <c r="D1072" s="6"/>
      <c r="E1072" s="6"/>
    </row>
    <row r="1073" spans="2:5" ht="12.75">
      <c r="B1073" s="6"/>
      <c r="C1073" s="6"/>
      <c r="D1073" s="6"/>
      <c r="E1073" s="6"/>
    </row>
    <row r="1074" spans="2:5" ht="12.75">
      <c r="B1074" s="6"/>
      <c r="C1074" s="6"/>
      <c r="D1074" s="6"/>
      <c r="E1074" s="6"/>
    </row>
    <row r="1075" spans="2:5" ht="12.75">
      <c r="B1075" s="6"/>
      <c r="C1075" s="6"/>
      <c r="D1075" s="6"/>
      <c r="E1075" s="6"/>
    </row>
    <row r="1076" spans="2:5" ht="12.75">
      <c r="B1076" s="6"/>
      <c r="C1076" s="6"/>
      <c r="D1076" s="6"/>
      <c r="E1076" s="6"/>
    </row>
    <row r="1077" spans="2:5" ht="12.75">
      <c r="B1077" s="6"/>
      <c r="C1077" s="6"/>
      <c r="D1077" s="6"/>
      <c r="E1077" s="6"/>
    </row>
    <row r="1078" spans="2:5" ht="12.75">
      <c r="B1078" s="6"/>
      <c r="C1078" s="6"/>
      <c r="D1078" s="6"/>
      <c r="E1078" s="6"/>
    </row>
    <row r="1079" spans="2:5" ht="12.75">
      <c r="B1079" s="6"/>
      <c r="C1079" s="6"/>
      <c r="D1079" s="6"/>
      <c r="E1079" s="6"/>
    </row>
    <row r="1080" spans="2:5" ht="12.75">
      <c r="B1080" s="6"/>
      <c r="C1080" s="6"/>
      <c r="D1080" s="6"/>
      <c r="E1080" s="6"/>
    </row>
    <row r="1081" spans="2:5" ht="12.75">
      <c r="B1081" s="6"/>
      <c r="C1081" s="6"/>
      <c r="D1081" s="6"/>
      <c r="E1081" s="6"/>
    </row>
    <row r="1082" spans="2:5" ht="12.75">
      <c r="B1082" s="6"/>
      <c r="C1082" s="6"/>
      <c r="D1082" s="6"/>
      <c r="E1082" s="6"/>
    </row>
    <row r="1083" spans="2:5" ht="12.75">
      <c r="B1083" s="6"/>
      <c r="C1083" s="6"/>
      <c r="D1083" s="6"/>
      <c r="E1083" s="6"/>
    </row>
    <row r="1084" spans="2:5" ht="12.75">
      <c r="B1084" s="6"/>
      <c r="C1084" s="6"/>
      <c r="D1084" s="6"/>
      <c r="E1084" s="6"/>
    </row>
    <row r="1085" spans="2:5" ht="12.75">
      <c r="B1085" s="6"/>
      <c r="C1085" s="6"/>
      <c r="D1085" s="6"/>
      <c r="E1085" s="6"/>
    </row>
    <row r="1086" spans="2:5" ht="12.75">
      <c r="B1086" s="6"/>
      <c r="C1086" s="6"/>
      <c r="D1086" s="6"/>
      <c r="E1086" s="6"/>
    </row>
    <row r="1087" spans="2:5" ht="12.75">
      <c r="B1087" s="6"/>
      <c r="C1087" s="6"/>
      <c r="D1087" s="6"/>
      <c r="E1087" s="6"/>
    </row>
    <row r="1088" spans="2:5" ht="12.75">
      <c r="B1088" s="6"/>
      <c r="C1088" s="6"/>
      <c r="D1088" s="6"/>
      <c r="E1088" s="6"/>
    </row>
    <row r="1089" spans="2:5" ht="12.75">
      <c r="B1089" s="6"/>
      <c r="C1089" s="6"/>
      <c r="D1089" s="6"/>
      <c r="E1089" s="6"/>
    </row>
    <row r="1090" spans="2:5" ht="12.75">
      <c r="B1090" s="6"/>
      <c r="C1090" s="6"/>
      <c r="D1090" s="6"/>
      <c r="E1090" s="6"/>
    </row>
    <row r="1091" spans="2:5" ht="12.75">
      <c r="B1091" s="6"/>
      <c r="C1091" s="6"/>
      <c r="D1091" s="6"/>
      <c r="E1091" s="6"/>
    </row>
    <row r="1092" spans="2:5" ht="12.75">
      <c r="B1092" s="6"/>
      <c r="C1092" s="6"/>
      <c r="D1092" s="6"/>
      <c r="E1092" s="6"/>
    </row>
    <row r="1093" spans="2:5" ht="12.75">
      <c r="B1093" s="6"/>
      <c r="C1093" s="6"/>
      <c r="D1093" s="6"/>
      <c r="E1093" s="6"/>
    </row>
    <row r="1094" spans="2:5" ht="12.75">
      <c r="B1094" s="6"/>
      <c r="C1094" s="6"/>
      <c r="D1094" s="6"/>
      <c r="E1094" s="6"/>
    </row>
    <row r="1095" spans="2:5" ht="12.75">
      <c r="B1095" s="6"/>
      <c r="C1095" s="6"/>
      <c r="D1095" s="6"/>
      <c r="E1095" s="6"/>
    </row>
    <row r="1096" spans="2:5" ht="12.75">
      <c r="B1096" s="6"/>
      <c r="C1096" s="6"/>
      <c r="D1096" s="6"/>
      <c r="E1096" s="6"/>
    </row>
    <row r="1097" spans="2:5" ht="12.75">
      <c r="B1097" s="6"/>
      <c r="C1097" s="6"/>
      <c r="D1097" s="6"/>
      <c r="E1097" s="6"/>
    </row>
    <row r="1098" spans="2:5" ht="12.75">
      <c r="B1098" s="6"/>
      <c r="C1098" s="6"/>
      <c r="D1098" s="6"/>
      <c r="E1098" s="6"/>
    </row>
    <row r="1099" spans="2:5" ht="12.75">
      <c r="B1099" s="6"/>
      <c r="C1099" s="6"/>
      <c r="D1099" s="6"/>
      <c r="E1099" s="6"/>
    </row>
    <row r="1100" spans="2:5" ht="12.75">
      <c r="B1100" s="6"/>
      <c r="C1100" s="6"/>
      <c r="D1100" s="6"/>
      <c r="E1100" s="6"/>
    </row>
    <row r="1101" spans="2:5" ht="12.75">
      <c r="B1101" s="6"/>
      <c r="C1101" s="6"/>
      <c r="D1101" s="6"/>
      <c r="E1101" s="6"/>
    </row>
    <row r="1102" spans="2:5" ht="12.75">
      <c r="B1102" s="6"/>
      <c r="C1102" s="6"/>
      <c r="D1102" s="6"/>
      <c r="E1102" s="6"/>
    </row>
    <row r="1103" spans="2:5" ht="12.75">
      <c r="B1103" s="6"/>
      <c r="C1103" s="6"/>
      <c r="D1103" s="6"/>
      <c r="E1103" s="6"/>
    </row>
    <row r="1104" spans="2:5" ht="12.75">
      <c r="B1104" s="6"/>
      <c r="C1104" s="6"/>
      <c r="D1104" s="6"/>
      <c r="E1104" s="6"/>
    </row>
    <row r="1105" spans="2:5" ht="12.75">
      <c r="B1105" s="6"/>
      <c r="C1105" s="6"/>
      <c r="D1105" s="6"/>
      <c r="E1105" s="6"/>
    </row>
    <row r="1106" spans="2:5" ht="12.75">
      <c r="B1106" s="6"/>
      <c r="C1106" s="6"/>
      <c r="D1106" s="6"/>
      <c r="E1106" s="6"/>
    </row>
    <row r="1107" spans="2:5" ht="12.75">
      <c r="B1107" s="6"/>
      <c r="C1107" s="6"/>
      <c r="D1107" s="6"/>
      <c r="E1107" s="6"/>
    </row>
    <row r="1108" spans="2:5" ht="12.75">
      <c r="B1108" s="6"/>
      <c r="C1108" s="6"/>
      <c r="D1108" s="6"/>
      <c r="E1108" s="6"/>
    </row>
    <row r="1109" spans="2:5" ht="12.75">
      <c r="B1109" s="6"/>
      <c r="C1109" s="6"/>
      <c r="D1109" s="6"/>
      <c r="E1109" s="6"/>
    </row>
    <row r="1110" spans="2:5" ht="12.75">
      <c r="B1110" s="6"/>
      <c r="C1110" s="6"/>
      <c r="D1110" s="6"/>
      <c r="E1110" s="6"/>
    </row>
    <row r="1111" spans="2:5" ht="12.75">
      <c r="B1111" s="6"/>
      <c r="C1111" s="6"/>
      <c r="D1111" s="6"/>
      <c r="E1111" s="6"/>
    </row>
    <row r="1112" spans="2:5" ht="12.75">
      <c r="B1112" s="6"/>
      <c r="C1112" s="6"/>
      <c r="D1112" s="6"/>
      <c r="E1112" s="6"/>
    </row>
    <row r="1113" spans="2:5" ht="12.75">
      <c r="B1113" s="6"/>
      <c r="C1113" s="6"/>
      <c r="D1113" s="6"/>
      <c r="E1113" s="6"/>
    </row>
    <row r="1114" spans="2:5" ht="12.75">
      <c r="B1114" s="6"/>
      <c r="C1114" s="6"/>
      <c r="D1114" s="6"/>
      <c r="E1114" s="6"/>
    </row>
    <row r="1115" spans="2:5" ht="12.75">
      <c r="B1115" s="6"/>
      <c r="C1115" s="6"/>
      <c r="D1115" s="6"/>
      <c r="E1115" s="6"/>
    </row>
    <row r="1116" spans="2:5" ht="12.75">
      <c r="B1116" s="6"/>
      <c r="C1116" s="6"/>
      <c r="D1116" s="6"/>
      <c r="E1116" s="6"/>
    </row>
    <row r="1117" spans="2:5" ht="12.75">
      <c r="B1117" s="6"/>
      <c r="C1117" s="6"/>
      <c r="D1117" s="6"/>
      <c r="E1117" s="6"/>
    </row>
    <row r="1118" spans="2:5" ht="12.75">
      <c r="B1118" s="6"/>
      <c r="C1118" s="6"/>
      <c r="D1118" s="6"/>
      <c r="E1118" s="6"/>
    </row>
    <row r="1119" spans="2:5" ht="12.75">
      <c r="B1119" s="6"/>
      <c r="C1119" s="6"/>
      <c r="D1119" s="6"/>
      <c r="E1119" s="6"/>
    </row>
    <row r="1120" spans="2:5" ht="12.75">
      <c r="B1120" s="6"/>
      <c r="C1120" s="6"/>
      <c r="D1120" s="6"/>
      <c r="E1120" s="6"/>
    </row>
    <row r="1121" spans="2:5" ht="12.75">
      <c r="B1121" s="6"/>
      <c r="C1121" s="6"/>
      <c r="D1121" s="6"/>
      <c r="E1121" s="6"/>
    </row>
    <row r="1122" spans="2:5" ht="12.75">
      <c r="B1122" s="6"/>
      <c r="C1122" s="6"/>
      <c r="D1122" s="6"/>
      <c r="E1122" s="6"/>
    </row>
    <row r="1123" spans="2:5" ht="12.75">
      <c r="B1123" s="6"/>
      <c r="C1123" s="6"/>
      <c r="D1123" s="6"/>
      <c r="E1123" s="6"/>
    </row>
    <row r="1124" spans="2:5" ht="12.75">
      <c r="B1124" s="6"/>
      <c r="C1124" s="6"/>
      <c r="D1124" s="6"/>
      <c r="E1124" s="6"/>
    </row>
    <row r="1125" spans="2:5" ht="12.75">
      <c r="B1125" s="6"/>
      <c r="C1125" s="6"/>
      <c r="D1125" s="6"/>
      <c r="E1125" s="6"/>
    </row>
    <row r="1126" spans="2:5" ht="12.75">
      <c r="B1126" s="6"/>
      <c r="C1126" s="6"/>
      <c r="D1126" s="6"/>
      <c r="E1126" s="6"/>
    </row>
    <row r="1127" spans="2:5" ht="12.75">
      <c r="B1127" s="6"/>
      <c r="C1127" s="6"/>
      <c r="D1127" s="6"/>
      <c r="E1127" s="6"/>
    </row>
    <row r="1128" spans="2:5" ht="12.75">
      <c r="B1128" s="6"/>
      <c r="C1128" s="6"/>
      <c r="D1128" s="6"/>
      <c r="E1128" s="6"/>
    </row>
    <row r="1129" spans="2:5" ht="12.75">
      <c r="B1129" s="6"/>
      <c r="C1129" s="6"/>
      <c r="D1129" s="6"/>
      <c r="E1129" s="6"/>
    </row>
    <row r="1130" spans="2:5" ht="12.75">
      <c r="B1130" s="6"/>
      <c r="C1130" s="6"/>
      <c r="D1130" s="6"/>
      <c r="E1130" s="6"/>
    </row>
    <row r="1131" spans="2:5" ht="12.75">
      <c r="B1131" s="6"/>
      <c r="C1131" s="6"/>
      <c r="D1131" s="6"/>
      <c r="E1131" s="6"/>
    </row>
    <row r="1132" spans="2:5" ht="12.75">
      <c r="B1132" s="6"/>
      <c r="C1132" s="6"/>
      <c r="D1132" s="6"/>
      <c r="E1132" s="6"/>
    </row>
    <row r="1133" spans="2:5" ht="12.75">
      <c r="B1133" s="6"/>
      <c r="C1133" s="6"/>
      <c r="D1133" s="6"/>
      <c r="E1133" s="6"/>
    </row>
    <row r="1134" spans="2:5" ht="12.75">
      <c r="B1134" s="6"/>
      <c r="C1134" s="6"/>
      <c r="D1134" s="6"/>
      <c r="E1134" s="6"/>
    </row>
    <row r="1135" spans="2:5" ht="12.75">
      <c r="B1135" s="6"/>
      <c r="C1135" s="6"/>
      <c r="D1135" s="6"/>
      <c r="E1135" s="6"/>
    </row>
    <row r="1136" spans="2:5" ht="12.75">
      <c r="B1136" s="6"/>
      <c r="C1136" s="6"/>
      <c r="D1136" s="6"/>
      <c r="E1136" s="6"/>
    </row>
    <row r="1137" spans="2:5" ht="12.75">
      <c r="B1137" s="6"/>
      <c r="C1137" s="6"/>
      <c r="D1137" s="6"/>
      <c r="E1137" s="6"/>
    </row>
    <row r="1138" spans="2:5" ht="12.75">
      <c r="B1138" s="6"/>
      <c r="C1138" s="6"/>
      <c r="D1138" s="6"/>
      <c r="E1138" s="6"/>
    </row>
    <row r="1139" spans="2:5" ht="12.75">
      <c r="B1139" s="6"/>
      <c r="C1139" s="6"/>
      <c r="D1139" s="6"/>
      <c r="E1139" s="6"/>
    </row>
    <row r="1140" spans="2:5" ht="12.75">
      <c r="B1140" s="6"/>
      <c r="C1140" s="6"/>
      <c r="D1140" s="6"/>
      <c r="E1140" s="6"/>
    </row>
    <row r="1141" spans="2:5" ht="12.75">
      <c r="B1141" s="6"/>
      <c r="C1141" s="6"/>
      <c r="D1141" s="6"/>
      <c r="E1141" s="6"/>
    </row>
    <row r="1142" spans="2:5" ht="12.75">
      <c r="B1142" s="6"/>
      <c r="C1142" s="6"/>
      <c r="D1142" s="6"/>
      <c r="E1142" s="6"/>
    </row>
    <row r="1143" spans="2:5" ht="12.75">
      <c r="B1143" s="6"/>
      <c r="C1143" s="6"/>
      <c r="D1143" s="6"/>
      <c r="E1143" s="6"/>
    </row>
    <row r="1144" spans="2:5" ht="12.75">
      <c r="B1144" s="6"/>
      <c r="C1144" s="6"/>
      <c r="D1144" s="6"/>
      <c r="E1144" s="6"/>
    </row>
    <row r="1145" spans="2:5" ht="12.75">
      <c r="B1145" s="6"/>
      <c r="C1145" s="6"/>
      <c r="D1145" s="6"/>
      <c r="E1145" s="6"/>
    </row>
    <row r="1146" spans="2:5" ht="12.75">
      <c r="B1146" s="6"/>
      <c r="C1146" s="6"/>
      <c r="D1146" s="6"/>
      <c r="E1146" s="6"/>
    </row>
    <row r="1147" spans="2:5" ht="12.75">
      <c r="B1147" s="6"/>
      <c r="C1147" s="6"/>
      <c r="D1147" s="6"/>
      <c r="E1147" s="6"/>
    </row>
    <row r="1148" spans="2:5" ht="12.75">
      <c r="B1148" s="6"/>
      <c r="C1148" s="6"/>
      <c r="D1148" s="6"/>
      <c r="E1148" s="6"/>
    </row>
    <row r="1149" spans="2:5" ht="12.75">
      <c r="B1149" s="6"/>
      <c r="C1149" s="6"/>
      <c r="D1149" s="6"/>
      <c r="E1149" s="6"/>
    </row>
    <row r="1150" spans="2:5" ht="12.75">
      <c r="B1150" s="6"/>
      <c r="C1150" s="6"/>
      <c r="D1150" s="6"/>
      <c r="E1150" s="6"/>
    </row>
    <row r="1151" spans="2:5" ht="12.75">
      <c r="B1151" s="6"/>
      <c r="C1151" s="6"/>
      <c r="D1151" s="6"/>
      <c r="E1151" s="6"/>
    </row>
    <row r="1152" spans="2:5" ht="12.75">
      <c r="B1152" s="6"/>
      <c r="C1152" s="6"/>
      <c r="D1152" s="6"/>
      <c r="E1152" s="6"/>
    </row>
    <row r="1153" spans="2:5" ht="12.75">
      <c r="B1153" s="6"/>
      <c r="C1153" s="6"/>
      <c r="D1153" s="6"/>
      <c r="E1153" s="6"/>
    </row>
    <row r="1154" spans="2:5" ht="12.75">
      <c r="B1154" s="6"/>
      <c r="C1154" s="6"/>
      <c r="D1154" s="6"/>
      <c r="E1154" s="6"/>
    </row>
    <row r="1155" spans="2:5" ht="12.75">
      <c r="B1155" s="6"/>
      <c r="C1155" s="6"/>
      <c r="D1155" s="6"/>
      <c r="E1155" s="6"/>
    </row>
    <row r="1156" spans="2:5" ht="12.75">
      <c r="B1156" s="6"/>
      <c r="C1156" s="6"/>
      <c r="D1156" s="6"/>
      <c r="E1156" s="6"/>
    </row>
    <row r="1157" spans="2:5" ht="12.75">
      <c r="B1157" s="6"/>
      <c r="C1157" s="6"/>
      <c r="D1157" s="6"/>
      <c r="E1157" s="6"/>
    </row>
    <row r="1158" spans="2:5" ht="12.75">
      <c r="B1158" s="6"/>
      <c r="C1158" s="6"/>
      <c r="D1158" s="6"/>
      <c r="E1158" s="6"/>
    </row>
    <row r="1159" spans="2:5" ht="12.75">
      <c r="B1159" s="6"/>
      <c r="C1159" s="6"/>
      <c r="D1159" s="6"/>
      <c r="E1159" s="6"/>
    </row>
    <row r="1160" spans="2:5" ht="12.75">
      <c r="B1160" s="6"/>
      <c r="C1160" s="6"/>
      <c r="D1160" s="6"/>
      <c r="E1160" s="6"/>
    </row>
    <row r="1161" spans="2:5" ht="12.75">
      <c r="B1161" s="6"/>
      <c r="C1161" s="6"/>
      <c r="D1161" s="6"/>
      <c r="E1161" s="6"/>
    </row>
    <row r="1162" spans="2:5" ht="12.75">
      <c r="B1162" s="6"/>
      <c r="C1162" s="6"/>
      <c r="D1162" s="6"/>
      <c r="E1162" s="6"/>
    </row>
    <row r="1163" spans="2:5" ht="12.75">
      <c r="B1163" s="6"/>
      <c r="C1163" s="6"/>
      <c r="D1163" s="6"/>
      <c r="E1163" s="6"/>
    </row>
    <row r="1164" spans="2:5" ht="12.75">
      <c r="B1164" s="6"/>
      <c r="C1164" s="6"/>
      <c r="D1164" s="6"/>
      <c r="E1164" s="6"/>
    </row>
    <row r="1165" spans="2:5" ht="12.75">
      <c r="B1165" s="6"/>
      <c r="C1165" s="6"/>
      <c r="D1165" s="6"/>
      <c r="E1165" s="6"/>
    </row>
    <row r="1166" spans="2:5" ht="12.75">
      <c r="B1166" s="6"/>
      <c r="C1166" s="6"/>
      <c r="D1166" s="6"/>
      <c r="E1166" s="6"/>
    </row>
    <row r="1167" spans="2:5" ht="12.75">
      <c r="B1167" s="6"/>
      <c r="C1167" s="6"/>
      <c r="D1167" s="6"/>
      <c r="E1167" s="6"/>
    </row>
    <row r="1168" spans="2:5" ht="12.75">
      <c r="B1168" s="6"/>
      <c r="C1168" s="6"/>
      <c r="D1168" s="6"/>
      <c r="E1168" s="6"/>
    </row>
    <row r="1169" spans="2:5" ht="12.75">
      <c r="B1169" s="6"/>
      <c r="C1169" s="6"/>
      <c r="D1169" s="6"/>
      <c r="E1169" s="6"/>
    </row>
    <row r="1170" spans="2:5" ht="12.75">
      <c r="B1170" s="6"/>
      <c r="C1170" s="6"/>
      <c r="D1170" s="6"/>
      <c r="E1170" s="6"/>
    </row>
    <row r="1171" spans="2:5" ht="12.75">
      <c r="B1171" s="6"/>
      <c r="C1171" s="6"/>
      <c r="D1171" s="6"/>
      <c r="E1171" s="6"/>
    </row>
    <row r="1172" spans="2:5" ht="12.75">
      <c r="B1172" s="6"/>
      <c r="C1172" s="6"/>
      <c r="D1172" s="6"/>
      <c r="E1172" s="6"/>
    </row>
    <row r="1173" spans="2:5" ht="12.75">
      <c r="B1173" s="6"/>
      <c r="C1173" s="6"/>
      <c r="D1173" s="6"/>
      <c r="E1173" s="6"/>
    </row>
    <row r="1174" spans="2:5" ht="12.75">
      <c r="B1174" s="6"/>
      <c r="C1174" s="6"/>
      <c r="D1174" s="6"/>
      <c r="E1174" s="6"/>
    </row>
    <row r="1175" spans="2:5" ht="12.75">
      <c r="B1175" s="6"/>
      <c r="C1175" s="6"/>
      <c r="D1175" s="6"/>
      <c r="E1175" s="6"/>
    </row>
    <row r="1176" spans="2:5" ht="12.75">
      <c r="B1176" s="6"/>
      <c r="C1176" s="6"/>
      <c r="D1176" s="6"/>
      <c r="E1176" s="6"/>
    </row>
    <row r="1177" spans="2:5" ht="12.75">
      <c r="B1177" s="6"/>
      <c r="C1177" s="6"/>
      <c r="D1177" s="6"/>
      <c r="E1177" s="6"/>
    </row>
    <row r="1178" spans="2:5" ht="12.75">
      <c r="B1178" s="6"/>
      <c r="C1178" s="6"/>
      <c r="D1178" s="6"/>
      <c r="E1178" s="6"/>
    </row>
    <row r="1179" spans="2:5" ht="12.75">
      <c r="B1179" s="6"/>
      <c r="C1179" s="6"/>
      <c r="D1179" s="6"/>
      <c r="E1179" s="6"/>
    </row>
    <row r="1180" spans="2:5" ht="12.75">
      <c r="B1180" s="6"/>
      <c r="C1180" s="6"/>
      <c r="D1180" s="6"/>
      <c r="E1180" s="6"/>
    </row>
    <row r="1181" spans="2:5" ht="12.75">
      <c r="B1181" s="6"/>
      <c r="C1181" s="6"/>
      <c r="D1181" s="6"/>
      <c r="E1181" s="6"/>
    </row>
    <row r="1182" spans="2:5" ht="12.75">
      <c r="B1182" s="6"/>
      <c r="C1182" s="6"/>
      <c r="D1182" s="6"/>
      <c r="E1182" s="6"/>
    </row>
    <row r="1183" spans="2:5" ht="12.75">
      <c r="B1183" s="6"/>
      <c r="C1183" s="6"/>
      <c r="D1183" s="6"/>
      <c r="E1183" s="6"/>
    </row>
    <row r="1184" spans="2:5" ht="12.75">
      <c r="B1184" s="6"/>
      <c r="C1184" s="6"/>
      <c r="D1184" s="6"/>
      <c r="E1184" s="6"/>
    </row>
    <row r="1185" spans="2:5" ht="12.75">
      <c r="B1185" s="6"/>
      <c r="C1185" s="6"/>
      <c r="D1185" s="6"/>
      <c r="E1185" s="6"/>
    </row>
    <row r="1186" spans="2:5" ht="12.75">
      <c r="B1186" s="6"/>
      <c r="C1186" s="6"/>
      <c r="D1186" s="6"/>
      <c r="E1186" s="6"/>
    </row>
    <row r="1187" spans="2:5" ht="12.75">
      <c r="B1187" s="6"/>
      <c r="C1187" s="6"/>
      <c r="D1187" s="6"/>
      <c r="E1187" s="6"/>
    </row>
    <row r="1188" spans="2:5" ht="12.75">
      <c r="B1188" s="6"/>
      <c r="C1188" s="6"/>
      <c r="D1188" s="6"/>
      <c r="E1188" s="6"/>
    </row>
    <row r="1189" spans="2:5" ht="12.75">
      <c r="B1189" s="6"/>
      <c r="C1189" s="6"/>
      <c r="D1189" s="6"/>
      <c r="E1189" s="6"/>
    </row>
    <row r="1190" spans="2:5" ht="12.75">
      <c r="B1190" s="6"/>
      <c r="C1190" s="6"/>
      <c r="D1190" s="6"/>
      <c r="E1190" s="6"/>
    </row>
    <row r="1191" spans="2:5" ht="12.75">
      <c r="B1191" s="6"/>
      <c r="C1191" s="6"/>
      <c r="D1191" s="6"/>
      <c r="E1191" s="6"/>
    </row>
    <row r="1192" spans="2:5" ht="12.75">
      <c r="B1192" s="6"/>
      <c r="C1192" s="6"/>
      <c r="D1192" s="6"/>
      <c r="E1192" s="6"/>
    </row>
    <row r="1193" spans="2:5" ht="12.75">
      <c r="B1193" s="6"/>
      <c r="C1193" s="6"/>
      <c r="D1193" s="6"/>
      <c r="E1193" s="6"/>
    </row>
    <row r="1194" spans="2:5" ht="12.75">
      <c r="B1194" s="6"/>
      <c r="C1194" s="6"/>
      <c r="D1194" s="6"/>
      <c r="E1194" s="6"/>
    </row>
    <row r="1195" spans="2:5" ht="12.75">
      <c r="B1195" s="6"/>
      <c r="C1195" s="6"/>
      <c r="D1195" s="6"/>
      <c r="E1195" s="6"/>
    </row>
    <row r="1196" spans="2:5" ht="12.75">
      <c r="B1196" s="6"/>
      <c r="C1196" s="6"/>
      <c r="D1196" s="6"/>
      <c r="E1196" s="6"/>
    </row>
    <row r="1197" spans="2:5" ht="12.75">
      <c r="B1197" s="6"/>
      <c r="C1197" s="6"/>
      <c r="D1197" s="6"/>
      <c r="E1197" s="6"/>
    </row>
    <row r="1198" spans="2:5" ht="12.75">
      <c r="B1198" s="6"/>
      <c r="C1198" s="6"/>
      <c r="D1198" s="6"/>
      <c r="E1198" s="6"/>
    </row>
    <row r="1199" spans="2:5" ht="12.75">
      <c r="B1199" s="6"/>
      <c r="C1199" s="6"/>
      <c r="D1199" s="6"/>
      <c r="E1199" s="6"/>
    </row>
    <row r="1200" spans="2:5" ht="12.75">
      <c r="B1200" s="6"/>
      <c r="C1200" s="6"/>
      <c r="D1200" s="6"/>
      <c r="E1200" s="6"/>
    </row>
    <row r="1201" spans="2:5" ht="12.75">
      <c r="B1201" s="6"/>
      <c r="C1201" s="6"/>
      <c r="D1201" s="6"/>
      <c r="E1201" s="6"/>
    </row>
    <row r="1202" spans="2:5" ht="12.75">
      <c r="B1202" s="6"/>
      <c r="C1202" s="6"/>
      <c r="D1202" s="6"/>
      <c r="E1202" s="6"/>
    </row>
    <row r="1203" spans="2:5" ht="12.75">
      <c r="B1203" s="6"/>
      <c r="C1203" s="6"/>
      <c r="D1203" s="6"/>
      <c r="E1203" s="6"/>
    </row>
    <row r="1204" spans="2:5" ht="12.75">
      <c r="B1204" s="6"/>
      <c r="C1204" s="6"/>
      <c r="D1204" s="6"/>
      <c r="E1204" s="6"/>
    </row>
    <row r="1205" spans="2:5" ht="12.75">
      <c r="B1205" s="6"/>
      <c r="C1205" s="6"/>
      <c r="D1205" s="6"/>
      <c r="E1205" s="6"/>
    </row>
    <row r="1206" spans="2:5" ht="12.75">
      <c r="B1206" s="6"/>
      <c r="C1206" s="6"/>
      <c r="D1206" s="6"/>
      <c r="E1206" s="6"/>
    </row>
    <row r="1207" spans="2:5" ht="12.75">
      <c r="B1207" s="6"/>
      <c r="C1207" s="6"/>
      <c r="D1207" s="6"/>
      <c r="E1207" s="6"/>
    </row>
    <row r="1208" spans="2:5" ht="12.75">
      <c r="B1208" s="6"/>
      <c r="C1208" s="6"/>
      <c r="D1208" s="6"/>
      <c r="E1208" s="6"/>
    </row>
    <row r="1209" spans="2:5" ht="12.75">
      <c r="B1209" s="6"/>
      <c r="C1209" s="6"/>
      <c r="D1209" s="6"/>
      <c r="E1209" s="6"/>
    </row>
    <row r="1210" spans="2:5" ht="12.75">
      <c r="B1210" s="6"/>
      <c r="C1210" s="6"/>
      <c r="D1210" s="6"/>
      <c r="E1210" s="6"/>
    </row>
    <row r="1211" spans="2:5" ht="12.75">
      <c r="B1211" s="6"/>
      <c r="C1211" s="6"/>
      <c r="D1211" s="6"/>
      <c r="E1211" s="6"/>
    </row>
    <row r="1212" spans="2:5" ht="12.75">
      <c r="B1212" s="6"/>
      <c r="C1212" s="6"/>
      <c r="D1212" s="6"/>
      <c r="E1212" s="6"/>
    </row>
    <row r="1213" spans="2:5" ht="12.75">
      <c r="B1213" s="6"/>
      <c r="C1213" s="6"/>
      <c r="D1213" s="6"/>
      <c r="E1213" s="6"/>
    </row>
    <row r="1214" spans="2:5" ht="12.75">
      <c r="B1214" s="6"/>
      <c r="C1214" s="6"/>
      <c r="D1214" s="6"/>
      <c r="E1214" s="6"/>
    </row>
    <row r="1215" spans="2:5" ht="12.75">
      <c r="B1215" s="6"/>
      <c r="C1215" s="6"/>
      <c r="D1215" s="6"/>
      <c r="E1215" s="6"/>
    </row>
    <row r="1216" spans="2:5" ht="12.75">
      <c r="B1216" s="6"/>
      <c r="C1216" s="6"/>
      <c r="D1216" s="6"/>
      <c r="E1216" s="6"/>
    </row>
    <row r="1217" spans="2:5" ht="12.75">
      <c r="B1217" s="6"/>
      <c r="C1217" s="6"/>
      <c r="D1217" s="6"/>
      <c r="E1217" s="6"/>
    </row>
    <row r="1218" spans="2:5" ht="12.75">
      <c r="B1218" s="6"/>
      <c r="C1218" s="6"/>
      <c r="D1218" s="6"/>
      <c r="E1218" s="6"/>
    </row>
    <row r="1219" spans="2:5" ht="12.75">
      <c r="B1219" s="6"/>
      <c r="C1219" s="6"/>
      <c r="D1219" s="6"/>
      <c r="E1219" s="6"/>
    </row>
    <row r="1220" spans="2:5" ht="12.75">
      <c r="B1220" s="6"/>
      <c r="C1220" s="6"/>
      <c r="D1220" s="6"/>
      <c r="E1220" s="6"/>
    </row>
    <row r="1221" spans="2:5" ht="12.75">
      <c r="B1221" s="6"/>
      <c r="C1221" s="6"/>
      <c r="D1221" s="6"/>
      <c r="E1221" s="6"/>
    </row>
    <row r="1222" spans="2:5" ht="12.75">
      <c r="B1222" s="6"/>
      <c r="C1222" s="6"/>
      <c r="D1222" s="6"/>
      <c r="E1222" s="6"/>
    </row>
    <row r="1223" spans="2:5" ht="12.75">
      <c r="B1223" s="6"/>
      <c r="C1223" s="6"/>
      <c r="D1223" s="6"/>
      <c r="E1223" s="6"/>
    </row>
    <row r="1224" spans="2:5" ht="12.75">
      <c r="B1224" s="6"/>
      <c r="C1224" s="6"/>
      <c r="D1224" s="6"/>
      <c r="E1224" s="6"/>
    </row>
    <row r="1225" spans="2:5" ht="12.75">
      <c r="B1225" s="6"/>
      <c r="C1225" s="6"/>
      <c r="D1225" s="6"/>
      <c r="E1225" s="6"/>
    </row>
    <row r="1226" spans="2:5" ht="12.75">
      <c r="B1226" s="6"/>
      <c r="C1226" s="6"/>
      <c r="D1226" s="6"/>
      <c r="E1226" s="6"/>
    </row>
    <row r="1227" spans="2:5" ht="12.75">
      <c r="B1227" s="6"/>
      <c r="C1227" s="6"/>
      <c r="D1227" s="6"/>
      <c r="E1227" s="6"/>
    </row>
    <row r="1228" spans="2:5" ht="12.75">
      <c r="B1228" s="6"/>
      <c r="C1228" s="6"/>
      <c r="D1228" s="6"/>
      <c r="E1228" s="6"/>
    </row>
    <row r="1229" spans="2:5" ht="12.75">
      <c r="B1229" s="6"/>
      <c r="C1229" s="6"/>
      <c r="D1229" s="6"/>
      <c r="E1229" s="6"/>
    </row>
    <row r="1230" spans="2:5" ht="12.75">
      <c r="B1230" s="6"/>
      <c r="C1230" s="6"/>
      <c r="D1230" s="6"/>
      <c r="E1230" s="6"/>
    </row>
    <row r="1231" spans="2:5" ht="12.75">
      <c r="B1231" s="6"/>
      <c r="C1231" s="6"/>
      <c r="D1231" s="6"/>
      <c r="E1231" s="6"/>
    </row>
    <row r="1232" spans="2:5" ht="12.75">
      <c r="B1232" s="6"/>
      <c r="C1232" s="6"/>
      <c r="D1232" s="6"/>
      <c r="E1232" s="6"/>
    </row>
    <row r="1233" spans="2:5" ht="12.75">
      <c r="B1233" s="6"/>
      <c r="C1233" s="6"/>
      <c r="D1233" s="6"/>
      <c r="E1233" s="6"/>
    </row>
    <row r="1234" spans="2:5" ht="12.75">
      <c r="B1234" s="6"/>
      <c r="C1234" s="6"/>
      <c r="D1234" s="6"/>
      <c r="E1234" s="6"/>
    </row>
    <row r="1235" spans="2:5" ht="12.75">
      <c r="B1235" s="6"/>
      <c r="C1235" s="6"/>
      <c r="D1235" s="6"/>
      <c r="E1235" s="6"/>
    </row>
    <row r="1236" spans="2:5" ht="12.75">
      <c r="B1236" s="6"/>
      <c r="C1236" s="6"/>
      <c r="D1236" s="6"/>
      <c r="E1236" s="6"/>
    </row>
    <row r="1237" spans="2:5" ht="12.75">
      <c r="B1237" s="6"/>
      <c r="C1237" s="6"/>
      <c r="D1237" s="6"/>
      <c r="E1237" s="6"/>
    </row>
    <row r="1238" spans="2:5" ht="12.75">
      <c r="B1238" s="6"/>
      <c r="C1238" s="6"/>
      <c r="D1238" s="6"/>
      <c r="E1238" s="6"/>
    </row>
    <row r="1239" spans="2:5" ht="12.75">
      <c r="B1239" s="6"/>
      <c r="C1239" s="6"/>
      <c r="D1239" s="6"/>
      <c r="E1239" s="6"/>
    </row>
    <row r="1240" spans="2:5" ht="12.75">
      <c r="B1240" s="6"/>
      <c r="C1240" s="6"/>
      <c r="D1240" s="6"/>
      <c r="E1240" s="6"/>
    </row>
    <row r="1241" spans="2:5" ht="12.75">
      <c r="B1241" s="6"/>
      <c r="C1241" s="6"/>
      <c r="D1241" s="6"/>
      <c r="E1241" s="6"/>
    </row>
    <row r="1242" spans="2:5" ht="12.75">
      <c r="B1242" s="6"/>
      <c r="C1242" s="6"/>
      <c r="D1242" s="6"/>
      <c r="E1242" s="6"/>
    </row>
    <row r="1243" spans="2:5" ht="12.75">
      <c r="B1243" s="6"/>
      <c r="C1243" s="6"/>
      <c r="D1243" s="6"/>
      <c r="E1243" s="6"/>
    </row>
    <row r="1244" spans="2:5" ht="12.75">
      <c r="B1244" s="6"/>
      <c r="C1244" s="6"/>
      <c r="D1244" s="6"/>
      <c r="E1244" s="6"/>
    </row>
    <row r="1245" spans="2:5" ht="12.75">
      <c r="B1245" s="6"/>
      <c r="C1245" s="6"/>
      <c r="D1245" s="6"/>
      <c r="E1245" s="6"/>
    </row>
    <row r="1246" spans="2:5" ht="12.75">
      <c r="B1246" s="6"/>
      <c r="C1246" s="6"/>
      <c r="D1246" s="6"/>
      <c r="E1246" s="6"/>
    </row>
    <row r="1247" spans="2:5" ht="12.75">
      <c r="B1247" s="6"/>
      <c r="C1247" s="6"/>
      <c r="D1247" s="6"/>
      <c r="E1247" s="6"/>
    </row>
    <row r="1248" spans="2:5" ht="12.75">
      <c r="B1248" s="6"/>
      <c r="C1248" s="6"/>
      <c r="D1248" s="6"/>
      <c r="E1248" s="6"/>
    </row>
    <row r="1249" spans="2:5" ht="12.75">
      <c r="B1249" s="6"/>
      <c r="C1249" s="6"/>
      <c r="D1249" s="6"/>
      <c r="E1249" s="6"/>
    </row>
    <row r="1250" spans="2:5" ht="12.75">
      <c r="B1250" s="6"/>
      <c r="C1250" s="6"/>
      <c r="D1250" s="6"/>
      <c r="E1250" s="6"/>
    </row>
    <row r="1251" spans="2:5" ht="12.75">
      <c r="B1251" s="6"/>
      <c r="C1251" s="6"/>
      <c r="D1251" s="6"/>
      <c r="E1251" s="6"/>
    </row>
    <row r="1252" spans="2:5" ht="12.75">
      <c r="B1252" s="6"/>
      <c r="C1252" s="6"/>
      <c r="D1252" s="6"/>
      <c r="E1252" s="6"/>
    </row>
    <row r="1253" spans="2:5" ht="12.75">
      <c r="B1253" s="6"/>
      <c r="C1253" s="6"/>
      <c r="D1253" s="6"/>
      <c r="E1253" s="6"/>
    </row>
    <row r="1254" spans="2:5" ht="12.75">
      <c r="B1254" s="6"/>
      <c r="C1254" s="6"/>
      <c r="D1254" s="6"/>
      <c r="E1254" s="6"/>
    </row>
    <row r="1255" spans="2:5" ht="12.75">
      <c r="B1255" s="6"/>
      <c r="C1255" s="6"/>
      <c r="D1255" s="6"/>
      <c r="E1255" s="6"/>
    </row>
    <row r="1256" spans="2:5" ht="12.75">
      <c r="B1256" s="6"/>
      <c r="C1256" s="6"/>
      <c r="D1256" s="6"/>
      <c r="E1256" s="6"/>
    </row>
    <row r="1257" spans="2:5" ht="12.75">
      <c r="B1257" s="6"/>
      <c r="C1257" s="6"/>
      <c r="D1257" s="6"/>
      <c r="E1257" s="6"/>
    </row>
    <row r="1258" spans="2:5" ht="12.75">
      <c r="B1258" s="6"/>
      <c r="C1258" s="6"/>
      <c r="D1258" s="6"/>
      <c r="E1258" s="6"/>
    </row>
    <row r="1259" spans="2:5" ht="12.75">
      <c r="B1259" s="6"/>
      <c r="C1259" s="6"/>
      <c r="D1259" s="6"/>
      <c r="E1259" s="6"/>
    </row>
    <row r="1260" spans="2:5" ht="12.75">
      <c r="B1260" s="6"/>
      <c r="C1260" s="6"/>
      <c r="D1260" s="6"/>
      <c r="E1260" s="6"/>
    </row>
    <row r="1261" spans="2:5" ht="12.75">
      <c r="B1261" s="6"/>
      <c r="C1261" s="6"/>
      <c r="D1261" s="6"/>
      <c r="E1261" s="6"/>
    </row>
    <row r="1262" spans="2:5" ht="12.75">
      <c r="B1262" s="6"/>
      <c r="C1262" s="6"/>
      <c r="D1262" s="6"/>
      <c r="E1262" s="6"/>
    </row>
    <row r="1263" spans="2:5" ht="12.75">
      <c r="B1263" s="6"/>
      <c r="C1263" s="6"/>
      <c r="D1263" s="6"/>
      <c r="E1263" s="6"/>
    </row>
    <row r="1264" spans="2:5" ht="12.75">
      <c r="B1264" s="6"/>
      <c r="C1264" s="6"/>
      <c r="D1264" s="6"/>
      <c r="E1264" s="6"/>
    </row>
    <row r="1265" spans="2:5" ht="12.75">
      <c r="B1265" s="6"/>
      <c r="C1265" s="6"/>
      <c r="D1265" s="6"/>
      <c r="E1265" s="6"/>
    </row>
    <row r="1266" spans="2:5" ht="12.75">
      <c r="B1266" s="6"/>
      <c r="C1266" s="6"/>
      <c r="D1266" s="6"/>
      <c r="E1266" s="6"/>
    </row>
    <row r="1267" spans="2:5" ht="12.75">
      <c r="B1267" s="6"/>
      <c r="C1267" s="6"/>
      <c r="D1267" s="6"/>
      <c r="E1267" s="6"/>
    </row>
    <row r="1268" spans="2:5" ht="12.75">
      <c r="B1268" s="6"/>
      <c r="C1268" s="6"/>
      <c r="D1268" s="6"/>
      <c r="E1268" s="6"/>
    </row>
    <row r="1269" spans="2:5" ht="12.75">
      <c r="B1269" s="6"/>
      <c r="C1269" s="6"/>
      <c r="D1269" s="6"/>
      <c r="E1269" s="6"/>
    </row>
    <row r="1270" spans="2:5" ht="12.75">
      <c r="B1270" s="6"/>
      <c r="C1270" s="6"/>
      <c r="D1270" s="6"/>
      <c r="E1270" s="6"/>
    </row>
    <row r="1271" spans="2:5" ht="12.75">
      <c r="B1271" s="6"/>
      <c r="C1271" s="6"/>
      <c r="D1271" s="6"/>
      <c r="E1271" s="6"/>
    </row>
    <row r="1272" spans="2:5" ht="12.75">
      <c r="B1272" s="6"/>
      <c r="C1272" s="6"/>
      <c r="D1272" s="6"/>
      <c r="E1272" s="6"/>
    </row>
    <row r="1273" spans="2:5" ht="12.75">
      <c r="B1273" s="6"/>
      <c r="C1273" s="6"/>
      <c r="D1273" s="6"/>
      <c r="E1273" s="6"/>
    </row>
    <row r="1274" spans="2:5" ht="12.75">
      <c r="B1274" s="6"/>
      <c r="C1274" s="6"/>
      <c r="D1274" s="6"/>
      <c r="E1274" s="6"/>
    </row>
    <row r="1275" spans="2:5" ht="12.75">
      <c r="B1275" s="6"/>
      <c r="C1275" s="6"/>
      <c r="D1275" s="6"/>
      <c r="E1275" s="6"/>
    </row>
    <row r="1276" spans="2:5" ht="12.75">
      <c r="B1276" s="6"/>
      <c r="C1276" s="6"/>
      <c r="D1276" s="6"/>
      <c r="E1276" s="6"/>
    </row>
    <row r="1277" spans="2:5" ht="12.75">
      <c r="B1277" s="6"/>
      <c r="C1277" s="6"/>
      <c r="D1277" s="6"/>
      <c r="E1277" s="6"/>
    </row>
    <row r="1278" spans="2:5" ht="12.75">
      <c r="B1278" s="6"/>
      <c r="C1278" s="6"/>
      <c r="D1278" s="6"/>
      <c r="E1278" s="6"/>
    </row>
    <row r="1279" spans="2:5" ht="12.75">
      <c r="B1279" s="6"/>
      <c r="C1279" s="6"/>
      <c r="D1279" s="6"/>
      <c r="E1279" s="6"/>
    </row>
    <row r="1280" spans="2:5" ht="12.75">
      <c r="B1280" s="6"/>
      <c r="C1280" s="6"/>
      <c r="D1280" s="6"/>
      <c r="E1280" s="6"/>
    </row>
    <row r="1281" spans="2:5" ht="12.75">
      <c r="B1281" s="6"/>
      <c r="C1281" s="6"/>
      <c r="D1281" s="6"/>
      <c r="E1281" s="6"/>
    </row>
    <row r="1282" spans="2:5" ht="12.75">
      <c r="B1282" s="6"/>
      <c r="C1282" s="6"/>
      <c r="D1282" s="6"/>
      <c r="E1282" s="6"/>
    </row>
    <row r="1283" spans="2:5" ht="12.75">
      <c r="B1283" s="6"/>
      <c r="C1283" s="6"/>
      <c r="D1283" s="6"/>
      <c r="E1283" s="6"/>
    </row>
    <row r="1284" spans="2:5" ht="12.75">
      <c r="B1284" s="6"/>
      <c r="C1284" s="6"/>
      <c r="D1284" s="6"/>
      <c r="E1284" s="6"/>
    </row>
    <row r="1285" spans="2:5" ht="12.75">
      <c r="B1285" s="6"/>
      <c r="C1285" s="6"/>
      <c r="D1285" s="6"/>
      <c r="E1285" s="6"/>
    </row>
    <row r="1286" spans="2:5" ht="12.75">
      <c r="B1286" s="6"/>
      <c r="C1286" s="6"/>
      <c r="D1286" s="6"/>
      <c r="E1286" s="6"/>
    </row>
    <row r="1287" spans="2:5" ht="12.75">
      <c r="B1287" s="6"/>
      <c r="C1287" s="6"/>
      <c r="D1287" s="6"/>
      <c r="E1287" s="6"/>
    </row>
    <row r="1288" spans="2:5" ht="12.75">
      <c r="B1288" s="6"/>
      <c r="C1288" s="6"/>
      <c r="D1288" s="6"/>
      <c r="E1288" s="6"/>
    </row>
    <row r="1289" spans="2:5" ht="12.75">
      <c r="B1289" s="6"/>
      <c r="C1289" s="6"/>
      <c r="D1289" s="6"/>
      <c r="E1289" s="6"/>
    </row>
    <row r="1290" spans="2:5" ht="12.75">
      <c r="B1290" s="6"/>
      <c r="C1290" s="6"/>
      <c r="D1290" s="6"/>
      <c r="E1290" s="6"/>
    </row>
    <row r="1291" spans="2:5" ht="12.75">
      <c r="B1291" s="6"/>
      <c r="C1291" s="6"/>
      <c r="D1291" s="6"/>
      <c r="E1291" s="6"/>
    </row>
    <row r="1292" spans="2:5" ht="12.75">
      <c r="B1292" s="6"/>
      <c r="C1292" s="6"/>
      <c r="D1292" s="6"/>
      <c r="E1292" s="6"/>
    </row>
    <row r="1293" spans="2:5" ht="12.75">
      <c r="B1293" s="6"/>
      <c r="C1293" s="6"/>
      <c r="D1293" s="6"/>
      <c r="E1293" s="6"/>
    </row>
    <row r="1294" spans="2:5" ht="12.75">
      <c r="B1294" s="6"/>
      <c r="C1294" s="6"/>
      <c r="D1294" s="6"/>
      <c r="E1294" s="6"/>
    </row>
    <row r="1295" spans="2:5" ht="12.75">
      <c r="B1295" s="6"/>
      <c r="C1295" s="6"/>
      <c r="D1295" s="6"/>
      <c r="E1295" s="6"/>
    </row>
    <row r="1296" spans="2:5" ht="12.75">
      <c r="B1296" s="6"/>
      <c r="C1296" s="6"/>
      <c r="D1296" s="6"/>
      <c r="E1296" s="6"/>
    </row>
    <row r="1297" spans="2:5" ht="12.75">
      <c r="B1297" s="6"/>
      <c r="C1297" s="6"/>
      <c r="D1297" s="6"/>
      <c r="E1297" s="6"/>
    </row>
    <row r="1298" spans="2:5" ht="12.75">
      <c r="B1298" s="6"/>
      <c r="C1298" s="6"/>
      <c r="D1298" s="6"/>
      <c r="E1298" s="6"/>
    </row>
    <row r="1299" spans="2:5" ht="12.75">
      <c r="B1299" s="6"/>
      <c r="C1299" s="6"/>
      <c r="D1299" s="6"/>
      <c r="E1299" s="6"/>
    </row>
    <row r="1300" spans="2:5" ht="12.75">
      <c r="B1300" s="6"/>
      <c r="C1300" s="6"/>
      <c r="D1300" s="6"/>
      <c r="E1300" s="6"/>
    </row>
    <row r="1301" spans="2:5" ht="12.75">
      <c r="B1301" s="6"/>
      <c r="C1301" s="6"/>
      <c r="D1301" s="6"/>
      <c r="E1301" s="6"/>
    </row>
    <row r="1302" spans="2:5" ht="12.75">
      <c r="B1302" s="6"/>
      <c r="C1302" s="6"/>
      <c r="D1302" s="6"/>
      <c r="E1302" s="6"/>
    </row>
    <row r="1303" spans="2:5" ht="12.75">
      <c r="B1303" s="6"/>
      <c r="C1303" s="6"/>
      <c r="D1303" s="6"/>
      <c r="E1303" s="6"/>
    </row>
    <row r="1304" spans="2:5" ht="12.75">
      <c r="B1304" s="6"/>
      <c r="C1304" s="6"/>
      <c r="D1304" s="6"/>
      <c r="E1304" s="6"/>
    </row>
    <row r="1305" spans="2:5" ht="12.75">
      <c r="B1305" s="6"/>
      <c r="C1305" s="6"/>
      <c r="D1305" s="6"/>
      <c r="E1305" s="6"/>
    </row>
    <row r="1306" spans="2:5" ht="12.75">
      <c r="B1306" s="6"/>
      <c r="C1306" s="6"/>
      <c r="D1306" s="6"/>
      <c r="E1306" s="6"/>
    </row>
    <row r="1307" spans="2:5" ht="12.75">
      <c r="B1307" s="6"/>
      <c r="C1307" s="6"/>
      <c r="D1307" s="6"/>
      <c r="E1307" s="6"/>
    </row>
    <row r="1308" spans="2:5" ht="12.75">
      <c r="B1308" s="6"/>
      <c r="C1308" s="6"/>
      <c r="D1308" s="6"/>
      <c r="E1308" s="6"/>
    </row>
    <row r="1309" spans="2:5" ht="12.75">
      <c r="B1309" s="6"/>
      <c r="C1309" s="6"/>
      <c r="D1309" s="6"/>
      <c r="E1309" s="6"/>
    </row>
    <row r="1310" spans="2:5" ht="12.75">
      <c r="B1310" s="6"/>
      <c r="C1310" s="6"/>
      <c r="D1310" s="6"/>
      <c r="E1310" s="6"/>
    </row>
    <row r="1311" spans="2:5" ht="12.75">
      <c r="B1311" s="6"/>
      <c r="C1311" s="6"/>
      <c r="D1311" s="6"/>
      <c r="E1311" s="6"/>
    </row>
    <row r="1312" spans="2:5" ht="12.75">
      <c r="B1312" s="6"/>
      <c r="C1312" s="6"/>
      <c r="D1312" s="6"/>
      <c r="E1312" s="6"/>
    </row>
    <row r="1313" spans="2:5" ht="12.75">
      <c r="B1313" s="6"/>
      <c r="C1313" s="6"/>
      <c r="D1313" s="6"/>
      <c r="E1313" s="6"/>
    </row>
    <row r="1314" spans="2:5" ht="12.75">
      <c r="B1314" s="6"/>
      <c r="C1314" s="6"/>
      <c r="D1314" s="6"/>
      <c r="E1314" s="6"/>
    </row>
    <row r="1315" spans="2:5" ht="12.75">
      <c r="B1315" s="6"/>
      <c r="C1315" s="6"/>
      <c r="D1315" s="6"/>
      <c r="E1315" s="6"/>
    </row>
    <row r="1316" spans="2:5" ht="12.75">
      <c r="B1316" s="6"/>
      <c r="C1316" s="6"/>
      <c r="D1316" s="6"/>
      <c r="E1316" s="6"/>
    </row>
    <row r="1317" spans="2:5" ht="12.75">
      <c r="B1317" s="6"/>
      <c r="C1317" s="6"/>
      <c r="D1317" s="6"/>
      <c r="E1317" s="6"/>
    </row>
    <row r="1318" spans="2:5" ht="12.75">
      <c r="B1318" s="6"/>
      <c r="C1318" s="6"/>
      <c r="D1318" s="6"/>
      <c r="E1318" s="6"/>
    </row>
    <row r="1319" spans="2:5" ht="12.75">
      <c r="B1319" s="6"/>
      <c r="C1319" s="6"/>
      <c r="D1319" s="6"/>
      <c r="E1319" s="6"/>
    </row>
    <row r="1320" spans="2:5" ht="12.75">
      <c r="B1320" s="6"/>
      <c r="C1320" s="6"/>
      <c r="D1320" s="6"/>
      <c r="E1320" s="6"/>
    </row>
    <row r="1321" spans="2:5" ht="12.75">
      <c r="B1321" s="6"/>
      <c r="C1321" s="6"/>
      <c r="D1321" s="6"/>
      <c r="E1321" s="6"/>
    </row>
    <row r="1322" spans="2:5" ht="12.75">
      <c r="B1322" s="6"/>
      <c r="C1322" s="6"/>
      <c r="D1322" s="6"/>
      <c r="E1322" s="6"/>
    </row>
    <row r="1323" spans="2:5" ht="12.75">
      <c r="B1323" s="6"/>
      <c r="C1323" s="6"/>
      <c r="D1323" s="6"/>
      <c r="E1323" s="6"/>
    </row>
    <row r="1324" spans="2:5" ht="12.75">
      <c r="B1324" s="6"/>
      <c r="C1324" s="6"/>
      <c r="D1324" s="6"/>
      <c r="E1324" s="6"/>
    </row>
    <row r="1325" spans="2:5" ht="12.75">
      <c r="B1325" s="6"/>
      <c r="C1325" s="6"/>
      <c r="D1325" s="6"/>
      <c r="E1325" s="6"/>
    </row>
    <row r="1326" spans="2:5" ht="12.75">
      <c r="B1326" s="6"/>
      <c r="C1326" s="6"/>
      <c r="D1326" s="6"/>
      <c r="E1326" s="6"/>
    </row>
    <row r="1327" spans="2:5" ht="12.75">
      <c r="B1327" s="6"/>
      <c r="C1327" s="6"/>
      <c r="D1327" s="6"/>
      <c r="E1327" s="6"/>
    </row>
    <row r="1328" spans="2:5" ht="12.75">
      <c r="B1328" s="6"/>
      <c r="C1328" s="6"/>
      <c r="D1328" s="6"/>
      <c r="E1328" s="6"/>
    </row>
    <row r="1329" spans="2:5" ht="12.75">
      <c r="B1329" s="6"/>
      <c r="C1329" s="6"/>
      <c r="D1329" s="6"/>
      <c r="E1329" s="6"/>
    </row>
    <row r="1330" spans="2:5" ht="12.75">
      <c r="B1330" s="6"/>
      <c r="C1330" s="6"/>
      <c r="D1330" s="6"/>
      <c r="E1330" s="6"/>
    </row>
    <row r="1331" spans="2:5" ht="12.75">
      <c r="B1331" s="6"/>
      <c r="C1331" s="6"/>
      <c r="D1331" s="6"/>
      <c r="E1331" s="6"/>
    </row>
    <row r="1332" spans="2:5" ht="12.75">
      <c r="B1332" s="6"/>
      <c r="C1332" s="6"/>
      <c r="D1332" s="6"/>
      <c r="E1332" s="6"/>
    </row>
    <row r="1333" spans="2:5" ht="12.75">
      <c r="B1333" s="6"/>
      <c r="C1333" s="6"/>
      <c r="D1333" s="6"/>
      <c r="E1333" s="6"/>
    </row>
    <row r="1334" spans="2:5" ht="12.75">
      <c r="B1334" s="6"/>
      <c r="C1334" s="6"/>
      <c r="D1334" s="6"/>
      <c r="E1334" s="6"/>
    </row>
    <row r="1335" spans="2:5" ht="12.75">
      <c r="B1335" s="6"/>
      <c r="C1335" s="6"/>
      <c r="D1335" s="6"/>
      <c r="E1335" s="6"/>
    </row>
    <row r="1336" spans="2:5" ht="12.75">
      <c r="B1336" s="6"/>
      <c r="C1336" s="6"/>
      <c r="D1336" s="6"/>
      <c r="E1336" s="6"/>
    </row>
    <row r="1337" spans="2:5" ht="12.75">
      <c r="B1337" s="6"/>
      <c r="C1337" s="6"/>
      <c r="D1337" s="6"/>
      <c r="E1337" s="6"/>
    </row>
    <row r="1338" spans="2:5" ht="12.75">
      <c r="B1338" s="6"/>
      <c r="C1338" s="6"/>
      <c r="D1338" s="6"/>
      <c r="E1338" s="6"/>
    </row>
    <row r="1339" spans="2:5" ht="12.75">
      <c r="B1339" s="6"/>
      <c r="C1339" s="6"/>
      <c r="D1339" s="6"/>
      <c r="E1339" s="6"/>
    </row>
    <row r="1340" spans="2:5" ht="12.75">
      <c r="B1340" s="6"/>
      <c r="C1340" s="6"/>
      <c r="D1340" s="6"/>
      <c r="E1340" s="6"/>
    </row>
    <row r="1341" spans="2:5" ht="12.75">
      <c r="B1341" s="6"/>
      <c r="C1341" s="6"/>
      <c r="D1341" s="6"/>
      <c r="E1341" s="6"/>
    </row>
    <row r="1342" spans="2:5" ht="12.75">
      <c r="B1342" s="6"/>
      <c r="C1342" s="6"/>
      <c r="D1342" s="6"/>
      <c r="E1342" s="6"/>
    </row>
    <row r="1343" spans="2:5" ht="12.75">
      <c r="B1343" s="6"/>
      <c r="C1343" s="6"/>
      <c r="D1343" s="6"/>
      <c r="E1343" s="6"/>
    </row>
    <row r="1344" spans="2:5" ht="12.75">
      <c r="B1344" s="6"/>
      <c r="C1344" s="6"/>
      <c r="D1344" s="6"/>
      <c r="E1344" s="6"/>
    </row>
    <row r="1345" spans="2:5" ht="12.75">
      <c r="B1345" s="6"/>
      <c r="C1345" s="6"/>
      <c r="D1345" s="6"/>
      <c r="E1345" s="6"/>
    </row>
    <row r="1346" spans="2:5" ht="12.75">
      <c r="B1346" s="6"/>
      <c r="C1346" s="6"/>
      <c r="D1346" s="6"/>
      <c r="E1346" s="6"/>
    </row>
    <row r="1347" spans="2:5" ht="12.75">
      <c r="B1347" s="6"/>
      <c r="C1347" s="6"/>
      <c r="D1347" s="6"/>
      <c r="E1347" s="6"/>
    </row>
  </sheetData>
  <sheetProtection/>
  <mergeCells count="1">
    <mergeCell ref="A1:F1"/>
  </mergeCells>
  <printOptions/>
  <pageMargins left="0.5905511811023623" right="0.5905511811023623" top="0.3937007874015748" bottom="0.1968503937007874" header="0" footer="0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B19" sqref="B19"/>
    </sheetView>
  </sheetViews>
  <sheetFormatPr defaultColWidth="15.00390625" defaultRowHeight="14.25" customHeight="1"/>
  <cols>
    <col min="1" max="1" width="12.421875" style="1" customWidth="1"/>
    <col min="2" max="16384" width="15.00390625" style="1" customWidth="1"/>
  </cols>
  <sheetData>
    <row r="1" spans="1:6" s="7" customFormat="1" ht="39" customHeight="1">
      <c r="A1" s="10" t="s">
        <v>9</v>
      </c>
      <c r="B1" s="10" t="s">
        <v>2</v>
      </c>
      <c r="C1" s="10" t="s">
        <v>1</v>
      </c>
      <c r="D1" s="10" t="s">
        <v>3</v>
      </c>
      <c r="E1" s="10" t="s">
        <v>4</v>
      </c>
      <c r="F1" s="10" t="s">
        <v>5</v>
      </c>
    </row>
    <row r="2" spans="1:6" ht="14.25" customHeight="1">
      <c r="A2" s="16">
        <v>1993</v>
      </c>
      <c r="B2" s="12">
        <v>271.573</v>
      </c>
      <c r="C2" s="12">
        <v>307.069</v>
      </c>
      <c r="D2" s="12">
        <v>79.924</v>
      </c>
      <c r="E2" s="12">
        <v>47.026</v>
      </c>
      <c r="F2" s="12">
        <v>760.487</v>
      </c>
    </row>
    <row r="3" spans="1:16" ht="14.25" customHeight="1">
      <c r="A3" s="16">
        <v>1994</v>
      </c>
      <c r="B3" s="12">
        <v>296.278</v>
      </c>
      <c r="C3" s="12">
        <v>401.554</v>
      </c>
      <c r="D3" s="12">
        <v>95.801</v>
      </c>
      <c r="E3" s="12">
        <v>64.764</v>
      </c>
      <c r="F3" s="12">
        <v>940.372</v>
      </c>
      <c r="G3" s="2"/>
      <c r="J3" s="2"/>
      <c r="M3" s="2"/>
      <c r="P3" s="2"/>
    </row>
    <row r="4" spans="1:16" ht="14.25" customHeight="1">
      <c r="A4" s="16">
        <v>1995</v>
      </c>
      <c r="B4" s="12">
        <v>292.224</v>
      </c>
      <c r="C4" s="12">
        <v>431.615</v>
      </c>
      <c r="D4" s="12">
        <v>105.741</v>
      </c>
      <c r="E4" s="12">
        <v>74.125</v>
      </c>
      <c r="F4" s="12">
        <v>1007.209</v>
      </c>
      <c r="G4" s="2"/>
      <c r="J4" s="2"/>
      <c r="M4" s="2"/>
      <c r="P4" s="2"/>
    </row>
    <row r="5" spans="1:16" ht="14.25" customHeight="1">
      <c r="A5" s="16">
        <v>1996</v>
      </c>
      <c r="B5" s="12">
        <v>286.191</v>
      </c>
      <c r="C5" s="12">
        <v>481.87</v>
      </c>
      <c r="D5" s="12">
        <v>120.495</v>
      </c>
      <c r="E5" s="12">
        <v>82.131</v>
      </c>
      <c r="F5" s="12">
        <v>1091.846</v>
      </c>
      <c r="G5" s="2"/>
      <c r="J5" s="2"/>
      <c r="M5" s="2"/>
      <c r="P5" s="2"/>
    </row>
    <row r="6" spans="1:16" ht="14.25" customHeight="1">
      <c r="A6" s="16">
        <v>1997</v>
      </c>
      <c r="B6" s="12">
        <v>269.701</v>
      </c>
      <c r="C6" s="12">
        <v>599.476</v>
      </c>
      <c r="D6" s="12">
        <v>140.886</v>
      </c>
      <c r="E6" s="12">
        <v>97.317</v>
      </c>
      <c r="F6" s="12">
        <v>1267.936</v>
      </c>
      <c r="G6" s="2"/>
      <c r="J6" s="2"/>
      <c r="M6" s="2"/>
      <c r="P6" s="2"/>
    </row>
    <row r="7" spans="1:16" ht="14.25" customHeight="1">
      <c r="A7" s="16">
        <v>1998</v>
      </c>
      <c r="B7" s="12">
        <v>289.67</v>
      </c>
      <c r="C7" s="12">
        <v>656.322</v>
      </c>
      <c r="D7" s="12">
        <v>161.155</v>
      </c>
      <c r="E7" s="12">
        <v>111.027</v>
      </c>
      <c r="F7" s="12">
        <v>1411.854</v>
      </c>
      <c r="G7" s="3"/>
      <c r="J7" s="3"/>
      <c r="M7" s="2"/>
      <c r="P7" s="2"/>
    </row>
    <row r="8" spans="1:16" ht="14.25" customHeight="1">
      <c r="A8" s="16">
        <v>1999</v>
      </c>
      <c r="B8" s="12">
        <v>278.412</v>
      </c>
      <c r="C8" s="12">
        <v>718.378</v>
      </c>
      <c r="D8" s="12">
        <v>177.572</v>
      </c>
      <c r="E8" s="12">
        <v>117.559</v>
      </c>
      <c r="F8" s="12">
        <v>1507.986</v>
      </c>
      <c r="G8" s="2"/>
      <c r="J8" s="2"/>
      <c r="M8" s="2"/>
      <c r="P8" s="3"/>
    </row>
    <row r="9" spans="1:16" ht="14.25" customHeight="1">
      <c r="A9" s="16">
        <v>2000</v>
      </c>
      <c r="B9" s="12">
        <v>284.572</v>
      </c>
      <c r="C9" s="12">
        <v>802.087</v>
      </c>
      <c r="D9" s="12">
        <v>194.674</v>
      </c>
      <c r="E9" s="12">
        <v>129.099</v>
      </c>
      <c r="F9" s="12">
        <v>1665.024</v>
      </c>
      <c r="G9" s="2"/>
      <c r="J9" s="2"/>
      <c r="M9" s="2"/>
      <c r="P9" s="2"/>
    </row>
    <row r="10" spans="1:16" ht="14.25" customHeight="1">
      <c r="A10" s="16">
        <v>2001</v>
      </c>
      <c r="B10" s="12">
        <v>280.395</v>
      </c>
      <c r="C10" s="12">
        <v>894.245</v>
      </c>
      <c r="D10" s="12">
        <v>216.155</v>
      </c>
      <c r="E10" s="12">
        <v>144.263</v>
      </c>
      <c r="F10" s="12">
        <v>1833.693</v>
      </c>
      <c r="G10" s="2"/>
      <c r="J10" s="2"/>
      <c r="M10" s="2"/>
      <c r="P10" s="2"/>
    </row>
    <row r="11" spans="1:16" ht="14.25" customHeight="1">
      <c r="A11" s="16">
        <v>2002</v>
      </c>
      <c r="B11" s="12">
        <v>282.152</v>
      </c>
      <c r="C11" s="12">
        <v>999.012</v>
      </c>
      <c r="D11" s="12">
        <v>238.329</v>
      </c>
      <c r="E11" s="12">
        <v>158.021</v>
      </c>
      <c r="F11" s="12">
        <v>2040.319</v>
      </c>
      <c r="G11" s="3"/>
      <c r="H11" s="5"/>
      <c r="I11" s="5"/>
      <c r="J11" s="3"/>
      <c r="K11" s="5"/>
      <c r="L11" s="5"/>
      <c r="M11" s="3"/>
      <c r="N11" s="5"/>
      <c r="O11" s="5"/>
      <c r="P11" s="2"/>
    </row>
    <row r="12" spans="1:16" ht="14.25" customHeight="1">
      <c r="A12" s="16">
        <v>2003</v>
      </c>
      <c r="B12" s="12">
        <v>340.465</v>
      </c>
      <c r="C12" s="12">
        <v>1282.733</v>
      </c>
      <c r="D12" s="12">
        <v>315.307</v>
      </c>
      <c r="E12" s="12">
        <v>206.026</v>
      </c>
      <c r="F12" s="12">
        <v>2651.067</v>
      </c>
      <c r="G12" s="3"/>
      <c r="H12" s="5"/>
      <c r="I12" s="6"/>
      <c r="J12" s="3"/>
      <c r="K12" s="5"/>
      <c r="L12" s="6"/>
      <c r="M12" s="3"/>
      <c r="N12" s="5"/>
      <c r="O12" s="6"/>
      <c r="P12" s="2"/>
    </row>
    <row r="13" spans="1:16" ht="14.25" customHeight="1">
      <c r="A13" s="16">
        <v>2004</v>
      </c>
      <c r="B13" s="12">
        <v>371.575</v>
      </c>
      <c r="C13" s="12">
        <v>1444.83</v>
      </c>
      <c r="D13" s="12">
        <v>356.008</v>
      </c>
      <c r="E13" s="12">
        <v>240.861</v>
      </c>
      <c r="F13" s="12">
        <v>3045.334</v>
      </c>
      <c r="G13" s="3"/>
      <c r="H13" s="5"/>
      <c r="I13" s="6"/>
      <c r="J13" s="3"/>
      <c r="K13" s="5"/>
      <c r="L13" s="6"/>
      <c r="M13" s="3"/>
      <c r="N13" s="5"/>
      <c r="O13" s="6"/>
      <c r="P13" s="2"/>
    </row>
    <row r="14" spans="1:16" ht="14.25" customHeight="1">
      <c r="A14" s="16">
        <v>2005</v>
      </c>
      <c r="B14" s="18">
        <v>366.174</v>
      </c>
      <c r="C14" s="18">
        <v>1502.217</v>
      </c>
      <c r="D14" s="18">
        <v>364.786</v>
      </c>
      <c r="E14" s="18">
        <v>248.96</v>
      </c>
      <c r="F14" s="18">
        <v>3167.844</v>
      </c>
      <c r="G14" s="3"/>
      <c r="H14" s="5"/>
      <c r="I14" s="6"/>
      <c r="J14" s="3"/>
      <c r="K14" s="5"/>
      <c r="L14" s="6"/>
      <c r="M14" s="3"/>
      <c r="N14" s="5"/>
      <c r="O14" s="6"/>
      <c r="P14" s="2"/>
    </row>
    <row r="15" spans="1:16" ht="14.25" customHeight="1">
      <c r="A15" s="16">
        <v>2006</v>
      </c>
      <c r="B15" s="12">
        <v>339.247</v>
      </c>
      <c r="C15" s="12">
        <v>1431.332</v>
      </c>
      <c r="D15" s="12">
        <v>343.88</v>
      </c>
      <c r="E15" s="12">
        <v>239.098</v>
      </c>
      <c r="F15" s="12">
        <v>3042.869</v>
      </c>
      <c r="G15" s="3"/>
      <c r="H15" s="5"/>
      <c r="I15" s="6"/>
      <c r="J15" s="3"/>
      <c r="K15" s="5"/>
      <c r="L15" s="6"/>
      <c r="M15" s="3"/>
      <c r="N15" s="5"/>
      <c r="O15" s="6"/>
      <c r="P15" s="2"/>
    </row>
    <row r="16" spans="1:16" ht="14.25" customHeight="1">
      <c r="A16" s="16">
        <v>2007</v>
      </c>
      <c r="B16" s="12">
        <v>303.133</v>
      </c>
      <c r="C16" s="12">
        <v>1334.841</v>
      </c>
      <c r="D16" s="12">
        <v>328.85699999999997</v>
      </c>
      <c r="E16" s="12">
        <v>225.83800000000002</v>
      </c>
      <c r="F16" s="12">
        <v>2863.1620000000003</v>
      </c>
      <c r="G16" s="3"/>
      <c r="H16" s="5"/>
      <c r="I16" s="6"/>
      <c r="J16" s="3"/>
      <c r="K16" s="5"/>
      <c r="L16" s="6"/>
      <c r="M16" s="3"/>
      <c r="N16" s="5"/>
      <c r="O16" s="6"/>
      <c r="P16" s="2"/>
    </row>
    <row r="17" spans="1:16" ht="14.25" customHeight="1">
      <c r="A17" s="16">
        <v>2008</v>
      </c>
      <c r="B17" s="12">
        <v>278.97700000000003</v>
      </c>
      <c r="C17" s="12">
        <v>1264.0120000000002</v>
      </c>
      <c r="D17" s="12">
        <v>315.19699999999995</v>
      </c>
      <c r="E17" s="12">
        <v>231.126</v>
      </c>
      <c r="F17" s="12">
        <v>2735.6749999999997</v>
      </c>
      <c r="G17" s="3"/>
      <c r="H17" s="5"/>
      <c r="I17" s="6"/>
      <c r="J17" s="3"/>
      <c r="K17" s="5"/>
      <c r="L17" s="6"/>
      <c r="M17" s="3"/>
      <c r="N17" s="5"/>
      <c r="O17" s="6"/>
      <c r="P17" s="2"/>
    </row>
    <row r="18" spans="1:16" ht="14.25" customHeight="1">
      <c r="A18" s="16">
        <v>2009</v>
      </c>
      <c r="B18" s="12">
        <v>264.06100000000004</v>
      </c>
      <c r="C18" s="12">
        <v>1163.82</v>
      </c>
      <c r="D18" s="12">
        <v>308.224</v>
      </c>
      <c r="E18" s="12">
        <v>209.391</v>
      </c>
      <c r="F18" s="12">
        <v>2592.0841</v>
      </c>
      <c r="G18" s="3"/>
      <c r="H18" s="5"/>
      <c r="I18" s="6"/>
      <c r="J18" s="3"/>
      <c r="K18" s="5"/>
      <c r="L18" s="6"/>
      <c r="M18" s="3"/>
      <c r="N18" s="5"/>
      <c r="O18" s="6"/>
      <c r="P18" s="2"/>
    </row>
    <row r="19" spans="1:16" ht="14.25" customHeight="1">
      <c r="A19" s="16">
        <v>2010</v>
      </c>
      <c r="B19" s="12">
        <v>276.02500000000003</v>
      </c>
      <c r="C19" s="12">
        <v>1308.993</v>
      </c>
      <c r="D19" s="12">
        <v>322.029</v>
      </c>
      <c r="E19" s="12">
        <v>222.05700000000002</v>
      </c>
      <c r="F19" s="12">
        <v>2821.203</v>
      </c>
      <c r="G19" s="3"/>
      <c r="H19" s="5"/>
      <c r="I19" s="6"/>
      <c r="J19" s="3"/>
      <c r="K19" s="5"/>
      <c r="L19" s="6"/>
      <c r="M19" s="3"/>
      <c r="N19" s="5"/>
      <c r="O19" s="6"/>
      <c r="P19" s="2"/>
    </row>
    <row r="20" spans="1:16" ht="14.25" customHeight="1">
      <c r="A20" s="16">
        <v>2011</v>
      </c>
      <c r="B20" s="12">
        <v>247.156</v>
      </c>
      <c r="C20" s="12">
        <v>1186.027</v>
      </c>
      <c r="D20" s="12">
        <v>356.31100000000004</v>
      </c>
      <c r="E20" s="12">
        <v>223.738</v>
      </c>
      <c r="F20" s="12">
        <v>2720.324</v>
      </c>
      <c r="G20" s="3"/>
      <c r="H20" s="5"/>
      <c r="I20" s="6"/>
      <c r="J20" s="3"/>
      <c r="K20" s="5"/>
      <c r="L20" s="6"/>
      <c r="M20" s="3"/>
      <c r="N20" s="5"/>
      <c r="O20" s="6"/>
      <c r="P20" s="2"/>
    </row>
    <row r="21" spans="1:16" ht="14.25" customHeight="1">
      <c r="A21" s="16"/>
      <c r="B21" s="12"/>
      <c r="C21" s="12"/>
      <c r="D21" s="12"/>
      <c r="E21" s="12"/>
      <c r="F21" s="12"/>
      <c r="G21" s="3"/>
      <c r="H21" s="5"/>
      <c r="I21" s="6"/>
      <c r="J21" s="3"/>
      <c r="K21" s="5"/>
      <c r="L21" s="6"/>
      <c r="M21" s="3"/>
      <c r="N21" s="5"/>
      <c r="O21" s="6"/>
      <c r="P21" s="2"/>
    </row>
    <row r="22" spans="1:6" s="7" customFormat="1" ht="39" customHeight="1">
      <c r="A22" s="10" t="s">
        <v>0</v>
      </c>
      <c r="B22" s="10" t="s">
        <v>2</v>
      </c>
      <c r="C22" s="10" t="s">
        <v>1</v>
      </c>
      <c r="D22" s="10" t="s">
        <v>3</v>
      </c>
      <c r="E22" s="10" t="s">
        <v>4</v>
      </c>
      <c r="F22" s="10" t="s">
        <v>5</v>
      </c>
    </row>
    <row r="23" spans="1:6" ht="14.25" customHeight="1">
      <c r="A23" s="16">
        <v>1993</v>
      </c>
      <c r="B23" s="12">
        <v>154.029</v>
      </c>
      <c r="C23" s="12">
        <v>149.282</v>
      </c>
      <c r="D23" s="12">
        <v>189.952</v>
      </c>
      <c r="E23" s="12">
        <v>195.803</v>
      </c>
      <c r="F23" s="12">
        <v>156.431</v>
      </c>
    </row>
    <row r="24" spans="1:6" ht="14.25" customHeight="1">
      <c r="A24" s="16">
        <v>1994</v>
      </c>
      <c r="B24" s="12">
        <v>164.698</v>
      </c>
      <c r="C24" s="12">
        <v>166.96</v>
      </c>
      <c r="D24" s="12">
        <v>192.55</v>
      </c>
      <c r="E24" s="12">
        <v>216.099</v>
      </c>
      <c r="F24" s="12">
        <v>172.962</v>
      </c>
    </row>
    <row r="25" spans="1:6" ht="14.25" customHeight="1">
      <c r="A25" s="16">
        <v>1995</v>
      </c>
      <c r="B25" s="12">
        <v>159.738</v>
      </c>
      <c r="C25" s="12">
        <v>169.569</v>
      </c>
      <c r="D25" s="12">
        <v>202.595</v>
      </c>
      <c r="E25" s="12">
        <v>221.251</v>
      </c>
      <c r="F25" s="12">
        <v>174.583</v>
      </c>
    </row>
    <row r="26" spans="1:6" ht="14.25" customHeight="1">
      <c r="A26" s="16">
        <v>1996</v>
      </c>
      <c r="B26" s="12">
        <v>156.746</v>
      </c>
      <c r="C26" s="12">
        <v>181.579</v>
      </c>
      <c r="D26" s="12">
        <v>212.105</v>
      </c>
      <c r="E26" s="12">
        <v>218.014</v>
      </c>
      <c r="F26" s="12">
        <v>178.482</v>
      </c>
    </row>
    <row r="27" spans="1:6" ht="14.25" customHeight="1">
      <c r="A27" s="16">
        <v>1997</v>
      </c>
      <c r="B27" s="12">
        <v>150.688</v>
      </c>
      <c r="C27" s="12">
        <v>204.61</v>
      </c>
      <c r="D27" s="12">
        <v>220.828</v>
      </c>
      <c r="E27" s="12">
        <v>220.456</v>
      </c>
      <c r="F27" s="12">
        <v>188.789</v>
      </c>
    </row>
    <row r="28" spans="1:6" ht="14.25" customHeight="1">
      <c r="A28" s="16">
        <v>1998</v>
      </c>
      <c r="B28" s="12">
        <v>163.226</v>
      </c>
      <c r="C28" s="12">
        <v>198.345</v>
      </c>
      <c r="D28" s="12">
        <v>228.344</v>
      </c>
      <c r="E28" s="12">
        <v>213.051</v>
      </c>
      <c r="F28" s="12">
        <v>189.582</v>
      </c>
    </row>
    <row r="29" spans="1:6" ht="14.25" customHeight="1">
      <c r="A29" s="16">
        <v>1999</v>
      </c>
      <c r="B29" s="12">
        <v>156.492</v>
      </c>
      <c r="C29" s="12">
        <v>185.939</v>
      </c>
      <c r="D29" s="12">
        <v>197.173</v>
      </c>
      <c r="E29" s="12">
        <v>188.06</v>
      </c>
      <c r="F29" s="12">
        <v>176.554</v>
      </c>
    </row>
    <row r="30" spans="1:6" ht="14.25" customHeight="1">
      <c r="A30" s="16">
        <v>2000</v>
      </c>
      <c r="B30" s="12">
        <v>158.189</v>
      </c>
      <c r="C30" s="12">
        <v>175.778</v>
      </c>
      <c r="D30" s="12">
        <v>171.293</v>
      </c>
      <c r="E30" s="12">
        <v>184.872</v>
      </c>
      <c r="F30" s="12">
        <v>169.929</v>
      </c>
    </row>
    <row r="31" spans="1:6" ht="14.25" customHeight="1">
      <c r="A31" s="16">
        <v>2001</v>
      </c>
      <c r="B31" s="12">
        <v>156.11858314690528</v>
      </c>
      <c r="C31" s="12">
        <v>169.49678815376726</v>
      </c>
      <c r="D31" s="12">
        <v>166.22357716166837</v>
      </c>
      <c r="E31" s="12">
        <v>181.49291100302062</v>
      </c>
      <c r="F31" s="12">
        <v>166.23692285432023</v>
      </c>
    </row>
    <row r="32" spans="1:6" ht="14.25" customHeight="1">
      <c r="A32" s="16">
        <v>2002</v>
      </c>
      <c r="B32" s="12">
        <v>156.0338450796259</v>
      </c>
      <c r="C32" s="12">
        <v>172.75375284403984</v>
      </c>
      <c r="D32" s="12">
        <v>164.2611229577532</v>
      </c>
      <c r="E32" s="12">
        <v>184.38574961310226</v>
      </c>
      <c r="F32" s="12">
        <v>167.32821730408165</v>
      </c>
    </row>
    <row r="33" spans="1:6" ht="14.25" customHeight="1">
      <c r="A33" s="16">
        <v>2003</v>
      </c>
      <c r="B33" s="12">
        <v>185.9754765600571</v>
      </c>
      <c r="C33" s="12">
        <v>209.9530867695106</v>
      </c>
      <c r="D33" s="12">
        <v>199.15083018419372</v>
      </c>
      <c r="E33" s="12">
        <v>223.62672492522665</v>
      </c>
      <c r="F33" s="12">
        <v>204.1138937060558</v>
      </c>
    </row>
    <row r="34" spans="1:6" ht="14.25" customHeight="1">
      <c r="A34" s="16">
        <v>2004</v>
      </c>
      <c r="B34" s="12">
        <v>194.30341661736966</v>
      </c>
      <c r="C34" s="12">
        <v>211.4617217991827</v>
      </c>
      <c r="D34" s="12">
        <v>196.61498364115428</v>
      </c>
      <c r="E34" s="12">
        <v>222.06122745681293</v>
      </c>
      <c r="F34" s="12">
        <v>206.8396091350695</v>
      </c>
    </row>
    <row r="35" spans="1:6" ht="14.25" customHeight="1">
      <c r="A35" s="16">
        <v>2005</v>
      </c>
      <c r="B35" s="12">
        <v>198.25</v>
      </c>
      <c r="C35" s="12">
        <v>195.83</v>
      </c>
      <c r="D35" s="12">
        <v>177.33</v>
      </c>
      <c r="E35" s="12">
        <v>213.66</v>
      </c>
      <c r="F35" s="12">
        <v>191.41</v>
      </c>
    </row>
    <row r="36" spans="1:6" ht="14.25" customHeight="1">
      <c r="A36" s="16">
        <v>2006</v>
      </c>
      <c r="B36" s="12">
        <v>184.41</v>
      </c>
      <c r="C36" s="12">
        <v>169.66</v>
      </c>
      <c r="D36" s="12">
        <v>152.66</v>
      </c>
      <c r="E36" s="12">
        <v>187.25</v>
      </c>
      <c r="F36" s="12">
        <v>166.08</v>
      </c>
    </row>
    <row r="37" spans="1:6" ht="14.25" customHeight="1">
      <c r="A37" s="17">
        <v>2007</v>
      </c>
      <c r="B37" s="12">
        <v>162.1</v>
      </c>
      <c r="C37" s="12">
        <v>147.21</v>
      </c>
      <c r="D37" s="12">
        <v>135.65</v>
      </c>
      <c r="E37" s="12">
        <v>162.55</v>
      </c>
      <c r="F37" s="12">
        <v>146.65</v>
      </c>
    </row>
    <row r="38" spans="1:6" ht="14.25" customHeight="1">
      <c r="A38" s="19">
        <v>2008</v>
      </c>
      <c r="B38" s="12">
        <f>SUM(mensual!B359:B370)/12</f>
        <v>149.17502438637086</v>
      </c>
      <c r="C38" s="12">
        <f>SUM(mensual!C359:C370)/12</f>
        <v>132.41927331481665</v>
      </c>
      <c r="D38" s="12">
        <f>SUM(mensual!D359:D370)/12</f>
        <v>121.63768140436225</v>
      </c>
      <c r="E38" s="12">
        <f>SUM(mensual!E359:E370)/12</f>
        <v>144.19155230076404</v>
      </c>
      <c r="F38" s="12">
        <f>SUM(mensual!F359:F370)/12</f>
        <v>130.6929773047631</v>
      </c>
    </row>
    <row r="39" spans="1:6" ht="14.25" customHeight="1">
      <c r="A39" s="19">
        <v>2009</v>
      </c>
      <c r="B39" s="12">
        <f>SUM(mensual!B371:B382)/12</f>
        <v>140.88927128278885</v>
      </c>
      <c r="C39" s="12">
        <f>SUM(mensual!C371:C382)/12</f>
        <v>118.86982553321394</v>
      </c>
      <c r="D39" s="12">
        <f>SUM(mensual!D371:D382)/12</f>
        <v>113.50423361192715</v>
      </c>
      <c r="E39" s="12">
        <f>SUM(mensual!E371:E382)/12</f>
        <v>139.0919195416433</v>
      </c>
      <c r="F39" s="12">
        <f>SUM(mensual!F371:F382)/12</f>
        <v>119.8459668060247</v>
      </c>
    </row>
    <row r="40" spans="1:6" ht="14.25" customHeight="1">
      <c r="A40" s="19">
        <v>2010</v>
      </c>
      <c r="B40" s="12">
        <v>163.1</v>
      </c>
      <c r="C40" s="12">
        <v>124.76</v>
      </c>
      <c r="D40" s="12">
        <v>118.64</v>
      </c>
      <c r="E40" s="12">
        <v>137.85</v>
      </c>
      <c r="F40" s="12">
        <v>127.22</v>
      </c>
    </row>
    <row r="41" spans="1:6" ht="14.25" customHeight="1">
      <c r="A41" s="16">
        <v>2011</v>
      </c>
      <c r="B41" s="28">
        <f>1571.75319087634/12</f>
        <v>130.97943257302833</v>
      </c>
      <c r="C41" s="28">
        <f>1436.49266371062/12</f>
        <v>119.70772197588501</v>
      </c>
      <c r="D41" s="28">
        <f>1521.59839730874/12</f>
        <v>126.799866442395</v>
      </c>
      <c r="E41" s="28">
        <f>1640.74348009312/12</f>
        <v>136.72862334109334</v>
      </c>
      <c r="F41" s="28">
        <f>1458.55189540493/12</f>
        <v>121.54599128374417</v>
      </c>
    </row>
    <row r="42" spans="1:6" ht="14.25" customHeight="1">
      <c r="A42" s="19"/>
      <c r="B42" s="28"/>
      <c r="C42" s="28"/>
      <c r="D42" s="28"/>
      <c r="E42" s="28"/>
      <c r="F42" s="28"/>
    </row>
    <row r="43" spans="1:6" s="7" customFormat="1" ht="39" customHeight="1">
      <c r="A43" s="15" t="s">
        <v>7</v>
      </c>
      <c r="B43" s="15" t="s">
        <v>2</v>
      </c>
      <c r="C43" s="15" t="s">
        <v>1</v>
      </c>
      <c r="D43" s="15" t="s">
        <v>3</v>
      </c>
      <c r="E43" s="15" t="s">
        <v>4</v>
      </c>
      <c r="F43" s="15" t="s">
        <v>5</v>
      </c>
    </row>
    <row r="44" spans="1:15" ht="14.25" customHeight="1">
      <c r="A44" s="16">
        <v>1993</v>
      </c>
      <c r="B44" s="13">
        <v>150</v>
      </c>
      <c r="C44" s="13">
        <v>189</v>
      </c>
      <c r="D44" s="13">
        <v>40</v>
      </c>
      <c r="E44" s="13">
        <v>22</v>
      </c>
      <c r="F44" s="13">
        <v>432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4.25" customHeight="1">
      <c r="A45" s="16">
        <v>1994</v>
      </c>
      <c r="B45" s="13">
        <v>149</v>
      </c>
      <c r="C45" s="13">
        <v>206</v>
      </c>
      <c r="D45" s="13">
        <v>42</v>
      </c>
      <c r="E45" s="13">
        <v>27</v>
      </c>
      <c r="F45" s="13">
        <v>463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4.25" customHeight="1">
      <c r="A46" s="16">
        <v>1995</v>
      </c>
      <c r="B46" s="13">
        <v>154</v>
      </c>
      <c r="C46" s="13">
        <v>215</v>
      </c>
      <c r="D46" s="13">
        <v>45</v>
      </c>
      <c r="E46" s="13">
        <v>28</v>
      </c>
      <c r="F46" s="13">
        <v>490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4.25" customHeight="1">
      <c r="A47" s="16">
        <v>1996</v>
      </c>
      <c r="B47" s="13">
        <v>150</v>
      </c>
      <c r="C47" s="13">
        <v>231</v>
      </c>
      <c r="D47" s="13">
        <v>51</v>
      </c>
      <c r="E47" s="13">
        <v>35</v>
      </c>
      <c r="F47" s="13">
        <v>534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4.25" customHeight="1">
      <c r="A48" s="16">
        <v>1997</v>
      </c>
      <c r="B48" s="13">
        <v>149</v>
      </c>
      <c r="C48" s="13">
        <v>255</v>
      </c>
      <c r="D48" s="13">
        <v>55</v>
      </c>
      <c r="E48" s="13">
        <v>38</v>
      </c>
      <c r="F48" s="13">
        <v>584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4.25" customHeight="1">
      <c r="A49" s="16">
        <v>1998</v>
      </c>
      <c r="B49" s="13">
        <v>147</v>
      </c>
      <c r="C49" s="13">
        <v>292</v>
      </c>
      <c r="D49" s="13">
        <v>61</v>
      </c>
      <c r="E49" s="13">
        <v>48</v>
      </c>
      <c r="F49" s="13">
        <v>650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14.25" customHeight="1">
      <c r="A50" s="16">
        <v>1999</v>
      </c>
      <c r="B50" s="13">
        <v>149</v>
      </c>
      <c r="C50" s="13">
        <v>353</v>
      </c>
      <c r="D50" s="13">
        <v>85</v>
      </c>
      <c r="E50" s="13">
        <v>54</v>
      </c>
      <c r="F50" s="13">
        <v>763</v>
      </c>
      <c r="G50" s="5"/>
      <c r="H50" s="5"/>
      <c r="I50" s="5"/>
      <c r="J50" s="5"/>
      <c r="K50" s="5"/>
      <c r="L50" s="5"/>
      <c r="M50" s="5"/>
      <c r="N50" s="5"/>
      <c r="O50" s="5"/>
    </row>
    <row r="51" spans="1:15" ht="14.25" customHeight="1">
      <c r="A51" s="16">
        <v>2000</v>
      </c>
      <c r="B51" s="13">
        <v>150</v>
      </c>
      <c r="C51" s="13">
        <v>407</v>
      </c>
      <c r="D51" s="13">
        <v>100</v>
      </c>
      <c r="E51" s="13">
        <v>62</v>
      </c>
      <c r="F51" s="13">
        <v>864</v>
      </c>
      <c r="G51" s="5"/>
      <c r="H51" s="5"/>
      <c r="I51" s="5"/>
      <c r="J51" s="5"/>
      <c r="K51" s="5"/>
      <c r="L51" s="5"/>
      <c r="M51" s="5"/>
      <c r="N51" s="5"/>
      <c r="O51" s="5"/>
    </row>
    <row r="52" spans="1:15" ht="14.25" customHeight="1">
      <c r="A52" s="16">
        <v>2001</v>
      </c>
      <c r="B52" s="13">
        <v>150</v>
      </c>
      <c r="C52" s="13">
        <v>459</v>
      </c>
      <c r="D52" s="13">
        <v>116</v>
      </c>
      <c r="E52" s="13">
        <v>70</v>
      </c>
      <c r="F52" s="13">
        <v>962</v>
      </c>
      <c r="G52" s="5"/>
      <c r="H52" s="5"/>
      <c r="I52" s="5"/>
      <c r="J52" s="5"/>
      <c r="K52" s="5"/>
      <c r="L52" s="5"/>
      <c r="M52" s="5"/>
      <c r="N52" s="5"/>
      <c r="O52" s="5"/>
    </row>
    <row r="53" spans="1:15" ht="14.25" customHeight="1">
      <c r="A53" s="16">
        <v>2002</v>
      </c>
      <c r="B53" s="13">
        <v>150.66666666666666</v>
      </c>
      <c r="C53" s="13">
        <v>481.1666666666667</v>
      </c>
      <c r="D53" s="13">
        <v>120.75</v>
      </c>
      <c r="E53" s="13">
        <v>71.33333333333333</v>
      </c>
      <c r="F53" s="13">
        <v>1014.6666666666666</v>
      </c>
      <c r="G53" s="5"/>
      <c r="H53" s="5"/>
      <c r="I53" s="5"/>
      <c r="J53" s="5"/>
      <c r="K53" s="5"/>
      <c r="L53" s="5"/>
      <c r="M53" s="5"/>
      <c r="N53" s="5"/>
      <c r="O53" s="5"/>
    </row>
    <row r="54" spans="1:15" ht="14.25" customHeight="1">
      <c r="A54" s="16">
        <v>2003</v>
      </c>
      <c r="B54" s="13">
        <v>152.5</v>
      </c>
      <c r="C54" s="13">
        <v>508.5</v>
      </c>
      <c r="D54" s="13">
        <v>131.75</v>
      </c>
      <c r="E54" s="13">
        <v>76.58333333333333</v>
      </c>
      <c r="F54" s="13">
        <v>1080.6666666666667</v>
      </c>
      <c r="G54" s="5"/>
      <c r="H54" s="5"/>
      <c r="I54" s="5"/>
      <c r="J54" s="5"/>
      <c r="K54" s="5"/>
      <c r="L54" s="5"/>
      <c r="M54" s="5"/>
      <c r="N54" s="5"/>
      <c r="O54" s="5"/>
    </row>
    <row r="55" spans="1:15" ht="14.25" customHeight="1">
      <c r="A55" s="16">
        <v>2004</v>
      </c>
      <c r="B55" s="13">
        <v>159.25</v>
      </c>
      <c r="C55" s="13">
        <v>569.25</v>
      </c>
      <c r="D55" s="13">
        <v>151.08333333333334</v>
      </c>
      <c r="E55" s="13">
        <v>90.33333333333333</v>
      </c>
      <c r="F55" s="13">
        <v>1226.75</v>
      </c>
      <c r="G55" s="5"/>
      <c r="H55" s="5"/>
      <c r="I55" s="5"/>
      <c r="J55" s="5"/>
      <c r="K55" s="5"/>
      <c r="L55" s="5"/>
      <c r="M55" s="5"/>
      <c r="N55" s="5"/>
      <c r="O55" s="5"/>
    </row>
    <row r="56" spans="1:15" ht="14.25" customHeight="1">
      <c r="A56" s="16">
        <v>2005</v>
      </c>
      <c r="B56" s="13">
        <v>154.16</v>
      </c>
      <c r="C56" s="13">
        <v>639</v>
      </c>
      <c r="D56" s="13">
        <v>171.58</v>
      </c>
      <c r="E56" s="13">
        <v>97.08</v>
      </c>
      <c r="F56" s="13">
        <v>1378.91</v>
      </c>
      <c r="G56" s="5"/>
      <c r="H56" s="5"/>
      <c r="I56" s="5"/>
      <c r="J56" s="5"/>
      <c r="K56" s="5"/>
      <c r="L56" s="5"/>
      <c r="M56" s="5"/>
      <c r="N56" s="5"/>
      <c r="O56" s="5"/>
    </row>
    <row r="57" spans="1:15" ht="14.25" customHeight="1">
      <c r="A57" s="20">
        <v>2006</v>
      </c>
      <c r="B57" s="13">
        <v>153.41</v>
      </c>
      <c r="C57" s="13">
        <v>693.66</v>
      </c>
      <c r="D57" s="13">
        <v>188.41</v>
      </c>
      <c r="E57" s="13">
        <v>106.25</v>
      </c>
      <c r="F57" s="13">
        <v>1517.66</v>
      </c>
      <c r="G57" s="5"/>
      <c r="H57" s="5"/>
      <c r="I57" s="5"/>
      <c r="J57" s="5"/>
      <c r="K57" s="5"/>
      <c r="L57" s="5"/>
      <c r="M57" s="5"/>
      <c r="N57" s="5"/>
      <c r="O57" s="5"/>
    </row>
    <row r="58" spans="1:15" ht="14.25" customHeight="1">
      <c r="A58" s="21">
        <v>2007</v>
      </c>
      <c r="B58" s="13">
        <v>155.83</v>
      </c>
      <c r="C58" s="13">
        <v>755.66</v>
      </c>
      <c r="D58" s="13">
        <v>203.66</v>
      </c>
      <c r="E58" s="13">
        <v>116.5</v>
      </c>
      <c r="F58" s="13">
        <v>1660.91</v>
      </c>
      <c r="G58" s="5"/>
      <c r="H58" s="5"/>
      <c r="I58" s="5"/>
      <c r="J58" s="5"/>
      <c r="K58" s="5"/>
      <c r="L58" s="5"/>
      <c r="M58" s="5"/>
      <c r="N58" s="5"/>
      <c r="O58" s="5"/>
    </row>
    <row r="59" spans="1:15" ht="14.25" customHeight="1">
      <c r="A59" s="17">
        <v>2008</v>
      </c>
      <c r="B59" s="13">
        <v>155.83333333333334</v>
      </c>
      <c r="C59" s="13">
        <v>795.4166666666666</v>
      </c>
      <c r="D59" s="13">
        <v>216</v>
      </c>
      <c r="E59" s="13">
        <v>122.66666666666667</v>
      </c>
      <c r="F59" s="13">
        <v>1744.3333333333333</v>
      </c>
      <c r="G59" s="5"/>
      <c r="H59" s="5"/>
      <c r="I59" s="5"/>
      <c r="J59" s="5"/>
      <c r="K59" s="5"/>
      <c r="L59" s="5"/>
      <c r="M59" s="5"/>
      <c r="N59" s="5"/>
      <c r="O59" s="5"/>
    </row>
    <row r="60" spans="1:15" ht="14.25" customHeight="1">
      <c r="A60" s="17">
        <v>2009</v>
      </c>
      <c r="B60" s="13">
        <v>156.16666666666666</v>
      </c>
      <c r="C60" s="13">
        <v>816.0833333333334</v>
      </c>
      <c r="D60" s="13">
        <v>226.25</v>
      </c>
      <c r="E60" s="13">
        <v>125.41666666666667</v>
      </c>
      <c r="F60" s="13">
        <v>1802.3333333333333</v>
      </c>
      <c r="G60" s="5"/>
      <c r="H60" s="5"/>
      <c r="I60" s="5"/>
      <c r="J60" s="5"/>
      <c r="K60" s="5"/>
      <c r="L60" s="5"/>
      <c r="M60" s="5"/>
      <c r="N60" s="5"/>
      <c r="O60" s="5"/>
    </row>
    <row r="61" spans="1:15" ht="14.25" customHeight="1">
      <c r="A61" s="17">
        <v>2010</v>
      </c>
      <c r="B61" s="13">
        <v>158.25</v>
      </c>
      <c r="C61" s="13">
        <v>812.766666666667</v>
      </c>
      <c r="D61" s="13">
        <v>219.963333333333</v>
      </c>
      <c r="E61" s="13">
        <v>126.03</v>
      </c>
      <c r="F61" s="13">
        <v>1801.16</v>
      </c>
      <c r="G61" s="5"/>
      <c r="H61" s="5"/>
      <c r="I61" s="5"/>
      <c r="J61" s="5"/>
      <c r="K61" s="5"/>
      <c r="L61" s="5"/>
      <c r="M61" s="5"/>
      <c r="N61" s="5"/>
      <c r="O61" s="5"/>
    </row>
    <row r="62" spans="1:15" ht="14.25" customHeight="1">
      <c r="A62" s="16">
        <v>2011</v>
      </c>
      <c r="B62" s="13">
        <f>1887/12</f>
        <v>157.25</v>
      </c>
      <c r="C62" s="13">
        <f>9904/12</f>
        <v>825.3333333333334</v>
      </c>
      <c r="D62" s="13">
        <f>2810/12</f>
        <v>234.16666666666666</v>
      </c>
      <c r="E62" s="13">
        <f>1636/12</f>
        <v>136.33333333333334</v>
      </c>
      <c r="F62" s="13">
        <f>22373/12</f>
        <v>1864.4166666666667</v>
      </c>
      <c r="G62" s="5"/>
      <c r="H62" s="5"/>
      <c r="I62" s="5"/>
      <c r="J62" s="5"/>
      <c r="K62" s="5"/>
      <c r="L62" s="5"/>
      <c r="M62" s="5"/>
      <c r="N62" s="5"/>
      <c r="O62" s="5"/>
    </row>
    <row r="63" spans="1:15" ht="14.25" customHeight="1">
      <c r="A63" s="4" t="s">
        <v>10</v>
      </c>
      <c r="G63" s="5"/>
      <c r="H63" s="5"/>
      <c r="I63" s="5"/>
      <c r="J63" s="5"/>
      <c r="K63" s="5"/>
      <c r="L63" s="5"/>
      <c r="M63" s="5"/>
      <c r="N63" s="5"/>
      <c r="O63" s="5"/>
    </row>
    <row r="64" spans="7:15" ht="14.25" customHeight="1">
      <c r="G64" s="5"/>
      <c r="H64" s="5"/>
      <c r="I64" s="5"/>
      <c r="J64" s="5"/>
      <c r="K64" s="5"/>
      <c r="L64" s="5"/>
      <c r="M64" s="5"/>
      <c r="N64" s="5"/>
      <c r="O64" s="5"/>
    </row>
    <row r="65" spans="7:15" ht="14.25" customHeight="1">
      <c r="G65" s="5"/>
      <c r="H65" s="5"/>
      <c r="I65" s="5"/>
      <c r="J65" s="5"/>
      <c r="K65" s="5"/>
      <c r="L65" s="5"/>
      <c r="M65" s="5"/>
      <c r="N65" s="5"/>
      <c r="O65" s="5"/>
    </row>
    <row r="66" spans="7:15" ht="14.25" customHeight="1">
      <c r="G66" s="5"/>
      <c r="H66" s="5"/>
      <c r="I66" s="5"/>
      <c r="J66" s="5"/>
      <c r="K66" s="5"/>
      <c r="L66" s="5"/>
      <c r="M66" s="5"/>
      <c r="N66" s="5"/>
      <c r="O66" s="5"/>
    </row>
    <row r="67" spans="7:15" ht="14.25" customHeight="1">
      <c r="G67" s="5"/>
      <c r="H67" s="5"/>
      <c r="I67" s="5"/>
      <c r="J67" s="5"/>
      <c r="K67" s="5"/>
      <c r="L67" s="5"/>
      <c r="M67" s="5"/>
      <c r="N67" s="5"/>
      <c r="O67" s="5"/>
    </row>
    <row r="68" spans="7:15" ht="14.25" customHeight="1">
      <c r="G68" s="5"/>
      <c r="H68" s="5"/>
      <c r="I68" s="5"/>
      <c r="J68" s="5"/>
      <c r="K68" s="5"/>
      <c r="L68" s="5"/>
      <c r="M68" s="5"/>
      <c r="N68" s="5"/>
      <c r="O68" s="5"/>
    </row>
    <row r="69" spans="7:15" ht="14.25" customHeight="1">
      <c r="G69" s="5"/>
      <c r="H69" s="5"/>
      <c r="I69" s="5"/>
      <c r="J69" s="5"/>
      <c r="K69" s="5"/>
      <c r="L69" s="5"/>
      <c r="M69" s="5"/>
      <c r="N69" s="5"/>
      <c r="O69" s="5"/>
    </row>
  </sheetData>
  <sheetProtection/>
  <printOptions horizontalCentered="1" verticalCentered="1"/>
  <pageMargins left="0.3937007874015748" right="0.7874015748031497" top="0.984251968503937" bottom="0.984251968503937" header="0" footer="0.39370078740157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Gesu</dc:creator>
  <cp:keywords/>
  <dc:description/>
  <cp:lastModifiedBy>fede</cp:lastModifiedBy>
  <cp:lastPrinted>2010-11-18T18:15:06Z</cp:lastPrinted>
  <dcterms:created xsi:type="dcterms:W3CDTF">2001-08-15T18:26:13Z</dcterms:created>
  <dcterms:modified xsi:type="dcterms:W3CDTF">2012-04-22T21:05:52Z</dcterms:modified>
  <cp:category/>
  <cp:version/>
  <cp:contentType/>
  <cp:contentStatus/>
</cp:coreProperties>
</file>